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НТИЕНТ ПЛЮС\ТЕПЛО\ZULU\Проекты(Тепло)\Темрюкский р-он.Z\Сенное с.п\Приложение Сенное с.п\"/>
    </mc:Choice>
  </mc:AlternateContent>
  <bookViews>
    <workbookView xWindow="0" yWindow="0" windowWidth="14040" windowHeight="13830" firstSheet="1" activeTab="1"/>
  </bookViews>
  <sheets>
    <sheet name="Расчет потр. Кот.№47" sheetId="4" r:id="rId1"/>
    <sheet name="Расчет сети Кот.№47" sheetId="3" r:id="rId2"/>
    <sheet name="РЭТС Кот.№47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D20" i="3"/>
  <c r="F20" i="3"/>
  <c r="CI4" i="3"/>
  <c r="CI15" i="3" s="1"/>
  <c r="CI5" i="3"/>
  <c r="CI6" i="3"/>
  <c r="CI7" i="3"/>
  <c r="CI8" i="3"/>
  <c r="CI9" i="3"/>
  <c r="CI10" i="3"/>
  <c r="CI11" i="3"/>
  <c r="CI12" i="3"/>
  <c r="CI13" i="3"/>
  <c r="CI14" i="3"/>
  <c r="CI3" i="3"/>
  <c r="E17" i="3"/>
  <c r="E16" i="3"/>
  <c r="J15" i="3"/>
  <c r="K15" i="3"/>
  <c r="J4" i="3"/>
  <c r="K4" i="3"/>
  <c r="J5" i="3"/>
  <c r="K5" i="3"/>
  <c r="J6" i="3"/>
  <c r="K6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K3" i="3"/>
  <c r="J3" i="3"/>
  <c r="CG4" i="3"/>
  <c r="CG5" i="3"/>
  <c r="CG6" i="3"/>
  <c r="CG7" i="3"/>
  <c r="CG8" i="3"/>
  <c r="CG9" i="3"/>
  <c r="CG10" i="3"/>
  <c r="CG11" i="3"/>
  <c r="CG12" i="3"/>
  <c r="CG13" i="3"/>
  <c r="CG14" i="3"/>
  <c r="CG3" i="3"/>
  <c r="B10" i="2" l="1"/>
  <c r="I10" i="2" s="1"/>
  <c r="B9" i="2"/>
  <c r="I4" i="2"/>
  <c r="I5" i="2"/>
  <c r="I6" i="2"/>
  <c r="I7" i="2"/>
  <c r="I3" i="2"/>
  <c r="B8" i="2"/>
  <c r="C8" i="2"/>
  <c r="D8" i="2"/>
  <c r="E8" i="2"/>
  <c r="F8" i="2"/>
  <c r="G8" i="2"/>
  <c r="H8" i="2"/>
</calcChain>
</file>

<file path=xl/sharedStrings.xml><?xml version="1.0" encoding="utf-8"?>
<sst xmlns="http://schemas.openxmlformats.org/spreadsheetml/2006/main" count="511" uniqueCount="295">
  <si>
    <t>Адрес</t>
  </si>
  <si>
    <t>Вектор, км. (li)</t>
  </si>
  <si>
    <t>Длина участка сети, км. (lc)</t>
  </si>
  <si>
    <t>Нагрузка, Гкал/ч</t>
  </si>
  <si>
    <t>МБОУ СОШ №8</t>
  </si>
  <si>
    <t>МБОУ СОШ №8 к-2(ввод2)</t>
  </si>
  <si>
    <t>МБОУ СОШ №8 к-2(ввод1)</t>
  </si>
  <si>
    <t>МБОУ СОШ №8 персп.с.з</t>
  </si>
  <si>
    <t>МБОУ СОШ №8 к-3</t>
  </si>
  <si>
    <t>М.т.н по век.Zt, (Гкм/час)</t>
  </si>
  <si>
    <t>М.т.н по сети, Zc, (Гкм/час)</t>
  </si>
  <si>
    <t>Rср. (км.)</t>
  </si>
  <si>
    <t>Значения показателя конфи-ии тепл. сети, X</t>
  </si>
  <si>
    <t>Значения показателя конфигурации тепловой сети</t>
  </si>
  <si>
    <t>Rср,</t>
  </si>
  <si>
    <t>χ</t>
  </si>
  <si>
    <t>Sys</t>
  </si>
  <si>
    <t>Номер источника</t>
  </si>
  <si>
    <t>Источники</t>
  </si>
  <si>
    <t>Балансодержатель</t>
  </si>
  <si>
    <t>Наименование начала участка</t>
  </si>
  <si>
    <t>Наименование конца участка</t>
  </si>
  <si>
    <t>Длина участка, м</t>
  </si>
  <si>
    <t>Внутpенний диаметp подающего тpубопpовода, м</t>
  </si>
  <si>
    <t>Внутренний диаметр обратного трубопровода, м</t>
  </si>
  <si>
    <t>Сумма коэф. местных сопротивлений под. тр-да</t>
  </si>
  <si>
    <t>Местные сопротивления под.тр-да</t>
  </si>
  <si>
    <t>Сумма коэф. местных сопротивлений обр. тр-да</t>
  </si>
  <si>
    <t>Местные сопротивления обр.тр-да</t>
  </si>
  <si>
    <t>Шероховатость подающего трубопровода, мм</t>
  </si>
  <si>
    <t>Шероховатость обратного трубопровода, мм</t>
  </si>
  <si>
    <t>Коэффициент местного сопротивления под.тр-да</t>
  </si>
  <si>
    <t>Коэффициент местного сопротивления обр.тр-да</t>
  </si>
  <si>
    <t>Вид прокладки тепловой сети</t>
  </si>
  <si>
    <t>Нормативные потери в тепловой сети</t>
  </si>
  <si>
    <t>Период работы подающего тр-да</t>
  </si>
  <si>
    <t>Период работы обратного тр-да</t>
  </si>
  <si>
    <t>Поправочный коэфф. на нормы тепловых потерь для подающего тр-да</t>
  </si>
  <si>
    <t>Поправочный коэфф. на нормы тепловых потерь для обратного тр-да</t>
  </si>
  <si>
    <t>Вид грунта</t>
  </si>
  <si>
    <t>Глубина заложения трубопровода, м</t>
  </si>
  <si>
    <t>Теплоизоляционный материал под.тр-да</t>
  </si>
  <si>
    <t>Теплоизоляционный материал обр.тр-да</t>
  </si>
  <si>
    <t>Толщина изоляции подающего тр-да, м</t>
  </si>
  <si>
    <t>Толщина изоляции обратного тр-да, м</t>
  </si>
  <si>
    <t>Техническое состояние изоляции под.тр-да</t>
  </si>
  <si>
    <t>Техническое состояние изоляции обр.тр-да</t>
  </si>
  <si>
    <t>Расстояние между осями трубопроводов, м</t>
  </si>
  <si>
    <t>Высота канала, м</t>
  </si>
  <si>
    <t>Ширина канала, м</t>
  </si>
  <si>
    <t>Геодезическая отметка начала участка, м</t>
  </si>
  <si>
    <t>Геодезическая отметка конца участка, м</t>
  </si>
  <si>
    <t>Расход воды в подающем трубопроводе, т/ч</t>
  </si>
  <si>
    <t>Расход воды в обратном трубопроводе, т/ч</t>
  </si>
  <si>
    <t>Потери напора в подающем трубопроводе, м</t>
  </si>
  <si>
    <t>Потери напора в обратном трубопроводе, м</t>
  </si>
  <si>
    <t>Давление в начале подающего, м</t>
  </si>
  <si>
    <t>Давление в конце подающего, м</t>
  </si>
  <si>
    <t>Давление в начале обратного, м</t>
  </si>
  <si>
    <t>Давление в конце обратного, м</t>
  </si>
  <si>
    <t>Напор в начале подающего, м</t>
  </si>
  <si>
    <t>Напор в конце подающего, м</t>
  </si>
  <si>
    <t>Напор в начале обратного, м</t>
  </si>
  <si>
    <t>Напор в конце обратного, м</t>
  </si>
  <si>
    <t>Располагаемый напор в начале, м</t>
  </si>
  <si>
    <t>Располагаемый напор в конце, м</t>
  </si>
  <si>
    <t>Удельные линейные потери напора в под.тр-де, мм/м</t>
  </si>
  <si>
    <t>Удельные линейные потери напора в обр.тр-де, мм/м</t>
  </si>
  <si>
    <t>Эквивалентная длина подающего, м</t>
  </si>
  <si>
    <t>Эквивалентная длина обратного, м</t>
  </si>
  <si>
    <t>Приведенная длина подающего, м</t>
  </si>
  <si>
    <t>Приведенная длина обратного, м</t>
  </si>
  <si>
    <t>Число Рейнольдса на подающем</t>
  </si>
  <si>
    <t>Число Рейнольдса на обратном</t>
  </si>
  <si>
    <t>Kоэфф. гидравл. трения на подающем</t>
  </si>
  <si>
    <t>Kоэфф. гидравл. трения на обратном</t>
  </si>
  <si>
    <t>Скорость движения воды в под.тр-де, м/с</t>
  </si>
  <si>
    <t>Скорость движения воды в обр.тр-де, м/с</t>
  </si>
  <si>
    <t>Величина утечки из подающего трубопровода, т/ч</t>
  </si>
  <si>
    <t>Величина утечки из обратного трубопровода, т/ч</t>
  </si>
  <si>
    <t>Тепловые потери от утечки в под. тр-де, ккал/ч</t>
  </si>
  <si>
    <t>Тепловые потери от утечки в обр. тр-де, ккал/ч</t>
  </si>
  <si>
    <t>Тепловые потери в подающем трубопроводе, ккал/ч</t>
  </si>
  <si>
    <t>Тепловые потери в обратном трубопроводе, ккал/ч</t>
  </si>
  <si>
    <t>Температура в начале участка под.тр-да,°C</t>
  </si>
  <si>
    <t>Температура в конце участка под.тр-да,°C</t>
  </si>
  <si>
    <t>Температура в начале участка обр.тр-да,°C</t>
  </si>
  <si>
    <t>Температура в конце участка обр.тр-да,°C</t>
  </si>
  <si>
    <t>Температура на поверхности, °С</t>
  </si>
  <si>
    <t>Время остывания, ч</t>
  </si>
  <si>
    <t>Сортамент</t>
  </si>
  <si>
    <t>Средняя интенсивность отказов, 1/(км*ч)</t>
  </si>
  <si>
    <t>Период эксплуатации, лет</t>
  </si>
  <si>
    <t>Время восстановления, ч</t>
  </si>
  <si>
    <t>Интенсивность восстановления, 1/ч</t>
  </si>
  <si>
    <t>Интенсивность отказов, 1/(км*ч)</t>
  </si>
  <si>
    <t>Поток отказов, 1/ч</t>
  </si>
  <si>
    <t>Относительное кол. отключ. нагрузки</t>
  </si>
  <si>
    <t>Вероятность отказа</t>
  </si>
  <si>
    <t>Квартал</t>
  </si>
  <si>
    <t>Вид сети</t>
  </si>
  <si>
    <t>1</t>
  </si>
  <si>
    <t>Филиал ООО «КТИ» «ТТС»</t>
  </si>
  <si>
    <t>Кот.№47</t>
  </si>
  <si>
    <t>т0</t>
  </si>
  <si>
    <t>Подвальная</t>
  </si>
  <si>
    <t>Россия с 2004 г.</t>
  </si>
  <si>
    <t>Зимний период</t>
  </si>
  <si>
    <t>Глина, суглинок. Сухой</t>
  </si>
  <si>
    <t>Маты минераловатные прошивные марки 125</t>
  </si>
  <si>
    <t xml:space="preserve">Незначительное разрушение покровного и основного слоев </t>
  </si>
  <si>
    <t>Сталь</t>
  </si>
  <si>
    <t/>
  </si>
  <si>
    <t>отопл.</t>
  </si>
  <si>
    <t>Надземная</t>
  </si>
  <si>
    <t>Пенополиуретан</t>
  </si>
  <si>
    <t>к1</t>
  </si>
  <si>
    <t>к2</t>
  </si>
  <si>
    <t>к3</t>
  </si>
  <si>
    <t>т1</t>
  </si>
  <si>
    <t xml:space="preserve">МБОУ СОШ №8 </t>
  </si>
  <si>
    <t>т2</t>
  </si>
  <si>
    <t>тк3</t>
  </si>
  <si>
    <t>Адрес узла ввода</t>
  </si>
  <si>
    <t>Наименование узла</t>
  </si>
  <si>
    <t>Геодезическая отметка, м</t>
  </si>
  <si>
    <t>Высота здания потpебителя, м</t>
  </si>
  <si>
    <t>Номер схемы подключения потребителя</t>
  </si>
  <si>
    <t>Расчетная темп. сет. воды на входе в потреб.,°C</t>
  </si>
  <si>
    <t>Расчетная нагрузка на отопление, Гкал/ч</t>
  </si>
  <si>
    <t>Расчетная нагрузка на вентиляцию, Гкал/ч</t>
  </si>
  <si>
    <t>Расчетная нагрузка на ГВС, Гкал/ч</t>
  </si>
  <si>
    <t>Число жителей</t>
  </si>
  <si>
    <t>Коэффициент изменения нагрузки отопления</t>
  </si>
  <si>
    <t>Коэффициент изменения нагрузки вентиляции</t>
  </si>
  <si>
    <t>Коэффициент изменения нагрузки ГВС</t>
  </si>
  <si>
    <t>Балансовый коэффициент закр.ГВС</t>
  </si>
  <si>
    <t>Признак наличия регулятора на отопление</t>
  </si>
  <si>
    <t>Kvs регулятора СО, м3/ч</t>
  </si>
  <si>
    <t>Максимальный относительный расход на СО</t>
  </si>
  <si>
    <t>Максимальный расход на СО, т/ч</t>
  </si>
  <si>
    <t>Необходимая температура внутреннего воздуха для СО,°C</t>
  </si>
  <si>
    <t>Признак наличия регулирующего клапана на СВ</t>
  </si>
  <si>
    <t>Признак наличия регулятора температуры</t>
  </si>
  <si>
    <t>Kvs регулятора ГВС, м3/ч</t>
  </si>
  <si>
    <t>Расчетная темп. воды на выходе из СО,°C</t>
  </si>
  <si>
    <t>Расчетная темп. воды на входе в СО,°C</t>
  </si>
  <si>
    <t>Расчетная темп. внутреннего воздуха для СО,°C</t>
  </si>
  <si>
    <t>Расчетный располагаемый напор в СО, м</t>
  </si>
  <si>
    <t>Запас напора на СО при наладке, м</t>
  </si>
  <si>
    <t>Расчетная темп. внутреннего воздуха для СВ,°C</t>
  </si>
  <si>
    <t>Расчетная темп. наружного воздуха для СВ,°C</t>
  </si>
  <si>
    <t>Расчетный располагаемый напор в СВ, м</t>
  </si>
  <si>
    <t>Доля циркуляции ГВС, %</t>
  </si>
  <si>
    <t>Потери напора в системе ГВС, м</t>
  </si>
  <si>
    <t>Напор насоса в контуре ГВС, м</t>
  </si>
  <si>
    <t>Температура воды в цирк. контуре,°C</t>
  </si>
  <si>
    <t>Температура холодной воды, °C</t>
  </si>
  <si>
    <t>Температура воды на ГВС, °C</t>
  </si>
  <si>
    <t>Максимальное давление в обратном тр-де на СО, м</t>
  </si>
  <si>
    <t>Максимальное давление на ГВС, м</t>
  </si>
  <si>
    <t>Текущая температура холодной воды, °C</t>
  </si>
  <si>
    <t>Количество секций ТО на СО</t>
  </si>
  <si>
    <t>Потери напора в 1-й секции ТО на СО, м</t>
  </si>
  <si>
    <t>Количество параллельных групп ТО на СО</t>
  </si>
  <si>
    <t>Расчетная темп.сет.воды на выходе из ТО, °C</t>
  </si>
  <si>
    <t>Расчетная темп.сет.воды на выходе из потреб.,°C</t>
  </si>
  <si>
    <t>Температура  воды на  выходе из 2 контура ТО, °C</t>
  </si>
  <si>
    <t>Рекомендуемый номер элеватора</t>
  </si>
  <si>
    <t>Рекомендуемый диаметр сопла элеватора, мм</t>
  </si>
  <si>
    <t>Расчетный коэффициент смешения</t>
  </si>
  <si>
    <t>Фактический коэффициент смешения</t>
  </si>
  <si>
    <t>Номер установленного элеватора</t>
  </si>
  <si>
    <t>Диаметр установленного сопла элеватора, мм</t>
  </si>
  <si>
    <t>Температура сетевой воды в под. тр-де, °C</t>
  </si>
  <si>
    <t>Температура сетевой воды в обр. тр-де, °C</t>
  </si>
  <si>
    <t>Расход сетевой воды на СО, т/ч</t>
  </si>
  <si>
    <t>Относительный расход воды на СО</t>
  </si>
  <si>
    <t>Относительное количество теплоты на СО</t>
  </si>
  <si>
    <t>Температура воды на  входе в СО, °C</t>
  </si>
  <si>
    <t>Температура воды на выходе из СО, °C</t>
  </si>
  <si>
    <t>Температура внутреннего воздуха СО, °C</t>
  </si>
  <si>
    <t>Диаметр шайбы на под. тр-де перед СО, мм</t>
  </si>
  <si>
    <t>Количество шайб на под. тр-де перед СО, шт</t>
  </si>
  <si>
    <t>Диаметр шайбы на обр. тр-де после СО, мм</t>
  </si>
  <si>
    <t>Количество шайб на обр. тр-де после СО, шт</t>
  </si>
  <si>
    <t>Потеpи напоpа на шайбе под.тp-да пеpед СО, м</t>
  </si>
  <si>
    <t>Потеpи напоpа на шайбе обp.тp-да после СО, м</t>
  </si>
  <si>
    <t>Потери напора на сопле, м</t>
  </si>
  <si>
    <t>Диаметр шайбы на вводе на под.тр-де, мм</t>
  </si>
  <si>
    <t>Количество шайб на вводе на под. тр-де, шт</t>
  </si>
  <si>
    <t>Диаметр шайбы на вводе на обр. тр-де, мм</t>
  </si>
  <si>
    <t>Количество шайб на вводе на обр. тр-де, шт</t>
  </si>
  <si>
    <t>Регулятор напора на вводе потребителя</t>
  </si>
  <si>
    <t>Напор регулятора на вводе потребителя, м</t>
  </si>
  <si>
    <t>Kvs регулятора на вводе потребителя, м3/ч</t>
  </si>
  <si>
    <t>Расход сетевой воды на СВ, т/ч</t>
  </si>
  <si>
    <t>Относительный расход воды на СВ, т/ч</t>
  </si>
  <si>
    <t>Темп. воды после системы вентиляции, °C</t>
  </si>
  <si>
    <t>Температура внутреннего воздуха СВ, °C</t>
  </si>
  <si>
    <t>Диаметр шайбы на систему вентиляции, мм</t>
  </si>
  <si>
    <t>Количество шайб на систему вентиляции, шт</t>
  </si>
  <si>
    <t>Потери напора на шайбе СВ, м</t>
  </si>
  <si>
    <t>Расход сетевой воды на открытые ГВС, т/ч</t>
  </si>
  <si>
    <t>Текущая температура воды на ГВС, °C</t>
  </si>
  <si>
    <t>Расход сетевой воды в цирк.трубопроводе, т/ч</t>
  </si>
  <si>
    <t>Текущая температура воды в цирк. контуре, °C</t>
  </si>
  <si>
    <t>Диаметр шайбы в циркуляционной линии  ГВС, мм</t>
  </si>
  <si>
    <t>Количество шайб в циркуляционной линии  ГВС, шт.</t>
  </si>
  <si>
    <t>Потери напора на шайбе ГВС, м</t>
  </si>
  <si>
    <t>Диаметр циркуляционной шайбы на ГВС, мм</t>
  </si>
  <si>
    <t>Количество циркуляционных шайб на ГВС, шт.</t>
  </si>
  <si>
    <t>Диаметр установленной шайбы на под.тр-де перед СО, мм</t>
  </si>
  <si>
    <t>Количество установленных шайб на под.тр-де перед СО, шт</t>
  </si>
  <si>
    <t>Диаметр установленной шайбы на обр.тр-де после СО, мм</t>
  </si>
  <si>
    <t>Количество установленных шайб на обр.тр-де после СО, шт</t>
  </si>
  <si>
    <t>Диаметр установленной шайбы на систему вентиляции, мм</t>
  </si>
  <si>
    <t>Количество установленных шайб на систему вентиляции, шт</t>
  </si>
  <si>
    <t>Диаметр установленной шайбы в циркуляционной линии ГВС, мм</t>
  </si>
  <si>
    <t>Количество установленных шайб в циркуляционной линии ГВС, шт.</t>
  </si>
  <si>
    <t>Диаметр установленной циркуляционной шайбы на ГВС, мм</t>
  </si>
  <si>
    <t>Количество установленных циркуляционных шайб на ГВС, шт.</t>
  </si>
  <si>
    <t>Количество секций ТО ГВС I ступень</t>
  </si>
  <si>
    <t>Количество паралл. групп ТО ГВС I ступень</t>
  </si>
  <si>
    <t>Потери напора в одной секции I ступени, м</t>
  </si>
  <si>
    <t>Исп. температура на входе 1 контура I ступени, °C</t>
  </si>
  <si>
    <t>Исп. температура на выходе 1 контура I ступени, °C</t>
  </si>
  <si>
    <t>Исп. температура на входе 2 контура I ступени, °C</t>
  </si>
  <si>
    <t>Исп. температура на выходе 2 контура I ступени, °C</t>
  </si>
  <si>
    <t>Исп. тепловая нагрузка I ступени, Гкал/ч</t>
  </si>
  <si>
    <t>Расход 1 контура I ступени ТО ГВС, т/ч</t>
  </si>
  <si>
    <t>Расход 2 контура I ступени ТО ГВС, т/ч</t>
  </si>
  <si>
    <t>Тепловая нагрузка I ступени, Гкал/ч</t>
  </si>
  <si>
    <t>Температура на входе 1 контура I ступени, °C</t>
  </si>
  <si>
    <t>Температура на выходе 1 контура I ступени, °C</t>
  </si>
  <si>
    <t>Температура на входе 2 контура I ступени, °C</t>
  </si>
  <si>
    <t>Температура на выходе 2 контура I ступени, °C</t>
  </si>
  <si>
    <t>Количество секций ТО ГВС II ступень</t>
  </si>
  <si>
    <t>Количество паралл. групп ТО ГВС II ступень</t>
  </si>
  <si>
    <t>Потери напора в одной секции II ступени, м</t>
  </si>
  <si>
    <t>Исп. температура на входе 1 контура II ступени, °C</t>
  </si>
  <si>
    <t>Исп. температура на выходе 1 контура II ступени, °C</t>
  </si>
  <si>
    <t>Исп. температура на входе 2 контура II ступени, °C</t>
  </si>
  <si>
    <t>Исп. температура на выходе 2 контура II ступени, °C</t>
  </si>
  <si>
    <t>Исп. тепловая нагрузка II ступени, Гкал/ч</t>
  </si>
  <si>
    <t>Температура на входе 1 контура II ступени, °C</t>
  </si>
  <si>
    <t>Температура на выходе 1 контура II ступени, °C</t>
  </si>
  <si>
    <t>Температура на входе 2 контура II ступени, °C</t>
  </si>
  <si>
    <t>Температура на выходе 2 контура II ступени, °C</t>
  </si>
  <si>
    <t>Расход 1 контура II ступени ТО ГВС, т/ч</t>
  </si>
  <si>
    <t>Расход 2 контура II ступени ТО ГВС, т/ч</t>
  </si>
  <si>
    <t>Тепловая нагрузка II ступени, Гкал/ч</t>
  </si>
  <si>
    <t>Расход сетевой воды на СО после наладки, т/ч</t>
  </si>
  <si>
    <t>Напор на регуляторе давления СО, м</t>
  </si>
  <si>
    <t>Коэффициент пропускной способности РД СО</t>
  </si>
  <si>
    <t>Суммарный расход сетевой воды, т/ч</t>
  </si>
  <si>
    <t>Расход воды в обратном тр-де, т/ч</t>
  </si>
  <si>
    <t>Суммарная нагрузка, Гкал/ч</t>
  </si>
  <si>
    <t>Располагаемый напоp на вводе потpебителя, м</t>
  </si>
  <si>
    <t>Напор в подающем трубопроводе, м</t>
  </si>
  <si>
    <t>Напоp в обpатном тpубопроводе, м</t>
  </si>
  <si>
    <t>Давление в подающем трубопроводе, м</t>
  </si>
  <si>
    <t>Давление в обратном трубопроводе, м</t>
  </si>
  <si>
    <t>Утечка из системы теплопотребления, т/ч</t>
  </si>
  <si>
    <t>Потери тепла от утечки, Ккал</t>
  </si>
  <si>
    <t>Время прохождения воды от источника, мин</t>
  </si>
  <si>
    <t>Путь, пройденный от источника, м</t>
  </si>
  <si>
    <t>Давление вскипания, м</t>
  </si>
  <si>
    <t>Статический напор, м</t>
  </si>
  <si>
    <t>Расчетный расход на СО (констр), т/ч</t>
  </si>
  <si>
    <t>Расчетный расход на СВ (констр), т/ч</t>
  </si>
  <si>
    <t>Расход на циркуляцию ГВС (констр), т/ч</t>
  </si>
  <si>
    <t>Разбор воды на ГВС (констр), т/ч</t>
  </si>
  <si>
    <t>Располагаемый напор на вводе (констр), м</t>
  </si>
  <si>
    <t>Коэффициент тепловой аккумуляции, ч</t>
  </si>
  <si>
    <t>Минимально допустимая температура,°С</t>
  </si>
  <si>
    <t>Вероятность безотказной работы</t>
  </si>
  <si>
    <t>Коэффициент готовности</t>
  </si>
  <si>
    <t>Средний суммарный недоотпуск теплоты, Гкал/от.период</t>
  </si>
  <si>
    <t>Расход в подающем (калибровка), т/ч</t>
  </si>
  <si>
    <t>Давление в подающем (калибровка), м</t>
  </si>
  <si>
    <t>Расход в обратном (калибровка), т/ч</t>
  </si>
  <si>
    <t>Давление в обратном (калибровка), м</t>
  </si>
  <si>
    <t>Температура в подающем (калибровка), °C</t>
  </si>
  <si>
    <t>Температура в обратном (калибровка), °C</t>
  </si>
  <si>
    <t>ID ЦТП</t>
  </si>
  <si>
    <t>Название ЦТП</t>
  </si>
  <si>
    <t>ВБР</t>
  </si>
  <si>
    <t>Средневзвешенный (по материальной характеристике) срок эксплуатации тепловых сетей</t>
  </si>
  <si>
    <t xml:space="preserve">Объем тр-да </t>
  </si>
  <si>
    <t>Материальная хар-ка</t>
  </si>
  <si>
    <t>Норм. п-ка ХВО</t>
  </si>
  <si>
    <t>Норм. авар. п-ка</t>
  </si>
  <si>
    <t>Отношение величины технологических потерь тепловой энергии, теплоносителя к материальной характеристике тепловой сети</t>
  </si>
  <si>
    <t>Удельная материальная характеристика тепловых сетей, приведенная к расчетной тепловой нагрузке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</si>
</sst>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u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7"/>
  <sheetViews>
    <sheetView workbookViewId="0">
      <selection sqref="A1:FM1"/>
    </sheetView>
  </sheetViews>
  <sheetFormatPr defaultRowHeight="15" x14ac:dyDescent="0.25"/>
  <cols>
    <col min="1" max="1" width="3.85546875" style="16" bestFit="1" customWidth="1"/>
    <col min="2" max="2" width="8.140625" style="16" bestFit="1" customWidth="1"/>
    <col min="3" max="3" width="9.140625" style="16"/>
    <col min="4" max="4" width="8.5703125" style="16" bestFit="1" customWidth="1"/>
    <col min="5" max="5" width="8.85546875" style="16" bestFit="1" customWidth="1"/>
    <col min="6" max="6" width="8.42578125" style="16" bestFit="1" customWidth="1"/>
    <col min="7" max="7" width="9" style="16" bestFit="1" customWidth="1"/>
    <col min="8" max="9" width="9.140625" style="16"/>
    <col min="10" max="10" width="8.42578125" style="16" bestFit="1" customWidth="1"/>
    <col min="11" max="11" width="8.7109375" style="16" bestFit="1" customWidth="1"/>
    <col min="12" max="12" width="8.42578125" style="16" bestFit="1" customWidth="1"/>
    <col min="13" max="13" width="8" style="16" bestFit="1" customWidth="1"/>
    <col min="14" max="17" width="8.7109375" style="16" bestFit="1" customWidth="1"/>
    <col min="18" max="19" width="9" style="16" bestFit="1" customWidth="1"/>
    <col min="20" max="20" width="9.140625" style="16"/>
    <col min="21" max="22" width="8.5703125" style="16" bestFit="1" customWidth="1"/>
    <col min="23" max="23" width="8.140625" style="16" bestFit="1" customWidth="1"/>
    <col min="24" max="25" width="9" style="16" bestFit="1" customWidth="1"/>
    <col min="26" max="26" width="9.140625" style="16"/>
    <col min="27" max="28" width="8.42578125" style="16" bestFit="1" customWidth="1"/>
    <col min="29" max="29" width="9" style="16" bestFit="1" customWidth="1"/>
    <col min="30" max="30" width="8.7109375" style="16" bestFit="1" customWidth="1"/>
    <col min="31" max="31" width="8.42578125" style="16" bestFit="1" customWidth="1"/>
    <col min="32" max="32" width="8.7109375" style="16" bestFit="1" customWidth="1"/>
    <col min="33" max="33" width="9" style="16" bestFit="1" customWidth="1"/>
    <col min="34" max="34" width="8.7109375" style="16" bestFit="1" customWidth="1"/>
    <col min="35" max="35" width="7.85546875" style="16" bestFit="1" customWidth="1"/>
    <col min="36" max="36" width="7.7109375" style="16" bestFit="1" customWidth="1"/>
    <col min="37" max="39" width="8.7109375" style="16" bestFit="1" customWidth="1"/>
    <col min="40" max="40" width="8.5703125" style="16" bestFit="1" customWidth="1"/>
    <col min="41" max="41" width="9.140625" style="16"/>
    <col min="42" max="42" width="8.42578125" style="16" bestFit="1" customWidth="1"/>
    <col min="43" max="43" width="9" style="16" bestFit="1" customWidth="1"/>
    <col min="44" max="44" width="7.85546875" style="16" bestFit="1" customWidth="1"/>
    <col min="45" max="45" width="8.7109375" style="16" bestFit="1" customWidth="1"/>
    <col min="46" max="48" width="9.140625" style="16"/>
    <col min="49" max="51" width="9" style="16" bestFit="1" customWidth="1"/>
    <col min="52" max="54" width="9.140625" style="16"/>
    <col min="55" max="55" width="8.7109375" style="16" bestFit="1" customWidth="1"/>
    <col min="56" max="56" width="9" style="16" bestFit="1" customWidth="1"/>
    <col min="57" max="57" width="7.5703125" style="16" bestFit="1" customWidth="1"/>
    <col min="58" max="60" width="8.7109375" style="16" bestFit="1" customWidth="1"/>
    <col min="61" max="61" width="9.140625" style="16"/>
    <col min="62" max="62" width="8.7109375" style="16" bestFit="1" customWidth="1"/>
    <col min="63" max="63" width="9.140625" style="16"/>
    <col min="64" max="64" width="8.7109375" style="16" bestFit="1" customWidth="1"/>
    <col min="65" max="65" width="9.140625" style="16"/>
    <col min="66" max="66" width="9" style="16" bestFit="1" customWidth="1"/>
    <col min="67" max="68" width="9.140625" style="16"/>
    <col min="69" max="69" width="8.7109375" style="16" bestFit="1" customWidth="1"/>
    <col min="70" max="70" width="8.85546875" style="16" bestFit="1" customWidth="1"/>
    <col min="71" max="71" width="8.7109375" style="16" bestFit="1" customWidth="1"/>
    <col min="72" max="76" width="9" style="16" bestFit="1" customWidth="1"/>
    <col min="77" max="77" width="7.5703125" style="16" bestFit="1" customWidth="1"/>
    <col min="78" max="80" width="8.7109375" style="16" bestFit="1" customWidth="1"/>
    <col min="81" max="81" width="8.85546875" style="16" bestFit="1" customWidth="1"/>
    <col min="82" max="83" width="8.7109375" style="16" bestFit="1" customWidth="1"/>
    <col min="84" max="84" width="9.140625" style="16"/>
    <col min="85" max="85" width="8.42578125" style="16" bestFit="1" customWidth="1"/>
    <col min="86" max="86" width="8.7109375" style="16" bestFit="1" customWidth="1"/>
    <col min="87" max="87" width="8.42578125" style="16" bestFit="1" customWidth="1"/>
    <col min="88" max="88" width="8.7109375" style="16" bestFit="1" customWidth="1"/>
    <col min="89" max="89" width="8.85546875" style="16" bestFit="1" customWidth="1"/>
    <col min="90" max="90" width="8.7109375" style="16" bestFit="1" customWidth="1"/>
    <col min="91" max="91" width="8.85546875" style="16" bestFit="1" customWidth="1"/>
    <col min="92" max="92" width="8.7109375" style="16" bestFit="1" customWidth="1"/>
    <col min="93" max="102" width="9.140625" style="16"/>
    <col min="103" max="103" width="9" style="16" bestFit="1" customWidth="1"/>
    <col min="104" max="104" width="8.7109375" style="16" bestFit="1" customWidth="1"/>
    <col min="105" max="105" width="7.85546875" style="16" bestFit="1" customWidth="1"/>
    <col min="106" max="109" width="8.42578125" style="16" bestFit="1" customWidth="1"/>
    <col min="110" max="110" width="9" style="16" bestFit="1" customWidth="1"/>
    <col min="111" max="112" width="8.28515625" style="16" bestFit="1" customWidth="1"/>
    <col min="113" max="113" width="9" style="16" bestFit="1" customWidth="1"/>
    <col min="114" max="117" width="8.7109375" style="16" bestFit="1" customWidth="1"/>
    <col min="118" max="118" width="9" style="16" bestFit="1" customWidth="1"/>
    <col min="119" max="119" width="8.7109375" style="16" bestFit="1" customWidth="1"/>
    <col min="120" max="120" width="8.28515625" style="16" bestFit="1" customWidth="1"/>
    <col min="121" max="124" width="8.85546875" style="16" bestFit="1" customWidth="1"/>
    <col min="125" max="125" width="8.42578125" style="16" bestFit="1" customWidth="1"/>
    <col min="126" max="131" width="8.85546875" style="16" bestFit="1" customWidth="1"/>
    <col min="132" max="133" width="8.7109375" style="16" bestFit="1" customWidth="1"/>
    <col min="134" max="135" width="9" style="16" bestFit="1" customWidth="1"/>
    <col min="136" max="136" width="9.140625" style="16"/>
    <col min="137" max="138" width="8.42578125" style="16" bestFit="1" customWidth="1"/>
    <col min="139" max="143" width="9" style="16" bestFit="1" customWidth="1"/>
    <col min="144" max="144" width="9.140625" style="16"/>
    <col min="145" max="145" width="7.7109375" style="16" bestFit="1" customWidth="1"/>
    <col min="146" max="146" width="8.7109375" style="16" bestFit="1" customWidth="1"/>
    <col min="147" max="147" width="8.5703125" style="16" bestFit="1" customWidth="1"/>
    <col min="148" max="149" width="8.85546875" style="16" bestFit="1" customWidth="1"/>
    <col min="150" max="150" width="8.5703125" style="16" bestFit="1" customWidth="1"/>
    <col min="151" max="152" width="9" style="16" bestFit="1" customWidth="1"/>
    <col min="153" max="153" width="8.85546875" style="16" bestFit="1" customWidth="1"/>
    <col min="154" max="154" width="8" style="16" bestFit="1" customWidth="1"/>
    <col min="155" max="155" width="8.42578125" style="16" bestFit="1" customWidth="1"/>
    <col min="156" max="156" width="8.85546875" style="16" bestFit="1" customWidth="1"/>
    <col min="157" max="157" width="8.7109375" style="16" bestFit="1" customWidth="1"/>
    <col min="158" max="159" width="9" style="16" bestFit="1" customWidth="1"/>
    <col min="160" max="160" width="9.140625" style="16"/>
    <col min="161" max="166" width="9" style="16" bestFit="1" customWidth="1"/>
    <col min="167" max="167" width="7" style="16" bestFit="1" customWidth="1"/>
    <col min="168" max="168" width="8.5703125" style="16" bestFit="1" customWidth="1"/>
    <col min="169" max="169" width="7.7109375" style="16" bestFit="1" customWidth="1"/>
    <col min="170" max="16384" width="9.140625" style="16"/>
  </cols>
  <sheetData>
    <row r="1" spans="1:169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</row>
    <row r="2" spans="1:169" ht="115.5" x14ac:dyDescent="0.25">
      <c r="A2" s="17" t="s">
        <v>16</v>
      </c>
      <c r="B2" s="17" t="s">
        <v>123</v>
      </c>
      <c r="C2" s="17" t="s">
        <v>124</v>
      </c>
      <c r="D2" s="17" t="s">
        <v>17</v>
      </c>
      <c r="E2" s="17" t="s">
        <v>18</v>
      </c>
      <c r="F2" s="17" t="s">
        <v>125</v>
      </c>
      <c r="G2" s="17" t="s">
        <v>126</v>
      </c>
      <c r="H2" s="17" t="s">
        <v>127</v>
      </c>
      <c r="I2" s="17" t="s">
        <v>128</v>
      </c>
      <c r="J2" s="17" t="s">
        <v>129</v>
      </c>
      <c r="K2" s="17" t="s">
        <v>130</v>
      </c>
      <c r="L2" s="17" t="s">
        <v>131</v>
      </c>
      <c r="M2" s="17" t="s">
        <v>132</v>
      </c>
      <c r="N2" s="17" t="s">
        <v>133</v>
      </c>
      <c r="O2" s="17" t="s">
        <v>134</v>
      </c>
      <c r="P2" s="17" t="s">
        <v>135</v>
      </c>
      <c r="Q2" s="17" t="s">
        <v>136</v>
      </c>
      <c r="R2" s="17" t="s">
        <v>137</v>
      </c>
      <c r="S2" s="17" t="s">
        <v>138</v>
      </c>
      <c r="T2" s="17" t="s">
        <v>139</v>
      </c>
      <c r="U2" s="17" t="s">
        <v>140</v>
      </c>
      <c r="V2" s="17" t="s">
        <v>141</v>
      </c>
      <c r="W2" s="17" t="s">
        <v>142</v>
      </c>
      <c r="X2" s="17" t="s">
        <v>143</v>
      </c>
      <c r="Y2" s="17" t="s">
        <v>144</v>
      </c>
      <c r="Z2" s="17" t="s">
        <v>145</v>
      </c>
      <c r="AA2" s="17" t="s">
        <v>146</v>
      </c>
      <c r="AB2" s="17" t="s">
        <v>147</v>
      </c>
      <c r="AC2" s="17" t="s">
        <v>148</v>
      </c>
      <c r="AD2" s="17" t="s">
        <v>149</v>
      </c>
      <c r="AE2" s="17" t="s">
        <v>150</v>
      </c>
      <c r="AF2" s="17" t="s">
        <v>151</v>
      </c>
      <c r="AG2" s="17" t="s">
        <v>152</v>
      </c>
      <c r="AH2" s="17" t="s">
        <v>153</v>
      </c>
      <c r="AI2" s="17" t="s">
        <v>154</v>
      </c>
      <c r="AJ2" s="17" t="s">
        <v>155</v>
      </c>
      <c r="AK2" s="17" t="s">
        <v>156</v>
      </c>
      <c r="AL2" s="17" t="s">
        <v>157</v>
      </c>
      <c r="AM2" s="17" t="s">
        <v>158</v>
      </c>
      <c r="AN2" s="17" t="s">
        <v>159</v>
      </c>
      <c r="AO2" s="17" t="s">
        <v>160</v>
      </c>
      <c r="AP2" s="17" t="s">
        <v>161</v>
      </c>
      <c r="AQ2" s="17" t="s">
        <v>162</v>
      </c>
      <c r="AR2" s="17" t="s">
        <v>163</v>
      </c>
      <c r="AS2" s="17" t="s">
        <v>164</v>
      </c>
      <c r="AT2" s="17" t="s">
        <v>165</v>
      </c>
      <c r="AU2" s="17" t="s">
        <v>166</v>
      </c>
      <c r="AV2" s="17" t="s">
        <v>167</v>
      </c>
      <c r="AW2" s="17" t="s">
        <v>168</v>
      </c>
      <c r="AX2" s="17" t="s">
        <v>169</v>
      </c>
      <c r="AY2" s="17" t="s">
        <v>170</v>
      </c>
      <c r="AZ2" s="17" t="s">
        <v>171</v>
      </c>
      <c r="BA2" s="17" t="s">
        <v>172</v>
      </c>
      <c r="BB2" s="17" t="s">
        <v>173</v>
      </c>
      <c r="BC2" s="17" t="s">
        <v>174</v>
      </c>
      <c r="BD2" s="17" t="s">
        <v>175</v>
      </c>
      <c r="BE2" s="17" t="s">
        <v>176</v>
      </c>
      <c r="BF2" s="17" t="s">
        <v>177</v>
      </c>
      <c r="BG2" s="17" t="s">
        <v>178</v>
      </c>
      <c r="BH2" s="17" t="s">
        <v>179</v>
      </c>
      <c r="BI2" s="17" t="s">
        <v>180</v>
      </c>
      <c r="BJ2" s="17" t="s">
        <v>181</v>
      </c>
      <c r="BK2" s="17" t="s">
        <v>182</v>
      </c>
      <c r="BL2" s="17" t="s">
        <v>183</v>
      </c>
      <c r="BM2" s="17" t="s">
        <v>184</v>
      </c>
      <c r="BN2" s="17" t="s">
        <v>185</v>
      </c>
      <c r="BO2" s="17" t="s">
        <v>186</v>
      </c>
      <c r="BP2" s="17" t="s">
        <v>187</v>
      </c>
      <c r="BQ2" s="17" t="s">
        <v>188</v>
      </c>
      <c r="BR2" s="17" t="s">
        <v>189</v>
      </c>
      <c r="BS2" s="17" t="s">
        <v>190</v>
      </c>
      <c r="BT2" s="17" t="s">
        <v>191</v>
      </c>
      <c r="BU2" s="17" t="s">
        <v>192</v>
      </c>
      <c r="BV2" s="17" t="s">
        <v>193</v>
      </c>
      <c r="BW2" s="17" t="s">
        <v>194</v>
      </c>
      <c r="BX2" s="17" t="s">
        <v>195</v>
      </c>
      <c r="BY2" s="17" t="s">
        <v>196</v>
      </c>
      <c r="BZ2" s="17" t="s">
        <v>197</v>
      </c>
      <c r="CA2" s="17" t="s">
        <v>198</v>
      </c>
      <c r="CB2" s="17" t="s">
        <v>199</v>
      </c>
      <c r="CC2" s="17" t="s">
        <v>200</v>
      </c>
      <c r="CD2" s="17" t="s">
        <v>201</v>
      </c>
      <c r="CE2" s="17" t="s">
        <v>202</v>
      </c>
      <c r="CF2" s="17" t="s">
        <v>203</v>
      </c>
      <c r="CG2" s="17" t="s">
        <v>204</v>
      </c>
      <c r="CH2" s="17" t="s">
        <v>205</v>
      </c>
      <c r="CI2" s="17" t="s">
        <v>206</v>
      </c>
      <c r="CJ2" s="17" t="s">
        <v>207</v>
      </c>
      <c r="CK2" s="17" t="s">
        <v>208</v>
      </c>
      <c r="CL2" s="17" t="s">
        <v>209</v>
      </c>
      <c r="CM2" s="17" t="s">
        <v>210</v>
      </c>
      <c r="CN2" s="17" t="s">
        <v>211</v>
      </c>
      <c r="CO2" s="17" t="s">
        <v>212</v>
      </c>
      <c r="CP2" s="17" t="s">
        <v>213</v>
      </c>
      <c r="CQ2" s="17" t="s">
        <v>214</v>
      </c>
      <c r="CR2" s="17" t="s">
        <v>215</v>
      </c>
      <c r="CS2" s="17" t="s">
        <v>216</v>
      </c>
      <c r="CT2" s="17" t="s">
        <v>217</v>
      </c>
      <c r="CU2" s="17" t="s">
        <v>218</v>
      </c>
      <c r="CV2" s="17" t="s">
        <v>219</v>
      </c>
      <c r="CW2" s="17" t="s">
        <v>220</v>
      </c>
      <c r="CX2" s="17" t="s">
        <v>221</v>
      </c>
      <c r="CY2" s="17" t="s">
        <v>222</v>
      </c>
      <c r="CZ2" s="17" t="s">
        <v>223</v>
      </c>
      <c r="DA2" s="17" t="s">
        <v>224</v>
      </c>
      <c r="DB2" s="17" t="s">
        <v>225</v>
      </c>
      <c r="DC2" s="17" t="s">
        <v>226</v>
      </c>
      <c r="DD2" s="17" t="s">
        <v>227</v>
      </c>
      <c r="DE2" s="17" t="s">
        <v>228</v>
      </c>
      <c r="DF2" s="17" t="s">
        <v>229</v>
      </c>
      <c r="DG2" s="17" t="s">
        <v>230</v>
      </c>
      <c r="DH2" s="17" t="s">
        <v>231</v>
      </c>
      <c r="DI2" s="17" t="s">
        <v>232</v>
      </c>
      <c r="DJ2" s="17" t="s">
        <v>233</v>
      </c>
      <c r="DK2" s="17" t="s">
        <v>234</v>
      </c>
      <c r="DL2" s="17" t="s">
        <v>235</v>
      </c>
      <c r="DM2" s="17" t="s">
        <v>236</v>
      </c>
      <c r="DN2" s="17" t="s">
        <v>237</v>
      </c>
      <c r="DO2" s="17" t="s">
        <v>238</v>
      </c>
      <c r="DP2" s="17" t="s">
        <v>239</v>
      </c>
      <c r="DQ2" s="17" t="s">
        <v>240</v>
      </c>
      <c r="DR2" s="17" t="s">
        <v>241</v>
      </c>
      <c r="DS2" s="17" t="s">
        <v>242</v>
      </c>
      <c r="DT2" s="17" t="s">
        <v>243</v>
      </c>
      <c r="DU2" s="17" t="s">
        <v>244</v>
      </c>
      <c r="DV2" s="17" t="s">
        <v>245</v>
      </c>
      <c r="DW2" s="17" t="s">
        <v>246</v>
      </c>
      <c r="DX2" s="17" t="s">
        <v>247</v>
      </c>
      <c r="DY2" s="17" t="s">
        <v>248</v>
      </c>
      <c r="DZ2" s="17" t="s">
        <v>249</v>
      </c>
      <c r="EA2" s="17" t="s">
        <v>250</v>
      </c>
      <c r="EB2" s="17" t="s">
        <v>251</v>
      </c>
      <c r="EC2" s="17" t="s">
        <v>252</v>
      </c>
      <c r="ED2" s="17" t="s">
        <v>253</v>
      </c>
      <c r="EE2" s="17" t="s">
        <v>254</v>
      </c>
      <c r="EF2" s="17" t="s">
        <v>255</v>
      </c>
      <c r="EG2" s="17" t="s">
        <v>256</v>
      </c>
      <c r="EH2" s="17" t="s">
        <v>257</v>
      </c>
      <c r="EI2" s="17" t="s">
        <v>258</v>
      </c>
      <c r="EJ2" s="17" t="s">
        <v>259</v>
      </c>
      <c r="EK2" s="17" t="s">
        <v>260</v>
      </c>
      <c r="EL2" s="17" t="s">
        <v>261</v>
      </c>
      <c r="EM2" s="17" t="s">
        <v>262</v>
      </c>
      <c r="EN2" s="17" t="s">
        <v>263</v>
      </c>
      <c r="EO2" s="17" t="s">
        <v>264</v>
      </c>
      <c r="EP2" s="17" t="s">
        <v>265</v>
      </c>
      <c r="EQ2" s="17" t="s">
        <v>266</v>
      </c>
      <c r="ER2" s="17" t="s">
        <v>89</v>
      </c>
      <c r="ES2" s="17" t="s">
        <v>267</v>
      </c>
      <c r="ET2" s="17" t="s">
        <v>268</v>
      </c>
      <c r="EU2" s="17" t="s">
        <v>269</v>
      </c>
      <c r="EV2" s="17" t="s">
        <v>270</v>
      </c>
      <c r="EW2" s="17" t="s">
        <v>271</v>
      </c>
      <c r="EX2" s="17" t="s">
        <v>272</v>
      </c>
      <c r="EY2" s="17" t="s">
        <v>273</v>
      </c>
      <c r="EZ2" s="17" t="s">
        <v>274</v>
      </c>
      <c r="FA2" s="17" t="s">
        <v>275</v>
      </c>
      <c r="FB2" s="17" t="s">
        <v>276</v>
      </c>
      <c r="FC2" s="17" t="s">
        <v>277</v>
      </c>
      <c r="FD2" s="17" t="s">
        <v>278</v>
      </c>
      <c r="FE2" s="17" t="s">
        <v>279</v>
      </c>
      <c r="FF2" s="17" t="s">
        <v>280</v>
      </c>
      <c r="FG2" s="17" t="s">
        <v>281</v>
      </c>
      <c r="FH2" s="17" t="s">
        <v>282</v>
      </c>
      <c r="FI2" s="17" t="s">
        <v>283</v>
      </c>
      <c r="FJ2" s="17" t="s">
        <v>284</v>
      </c>
      <c r="FK2" s="17" t="s">
        <v>285</v>
      </c>
      <c r="FL2" s="17" t="s">
        <v>286</v>
      </c>
      <c r="FM2" s="17" t="s">
        <v>99</v>
      </c>
    </row>
    <row r="3" spans="1:169" ht="39" x14ac:dyDescent="0.25">
      <c r="A3" s="18">
        <v>4</v>
      </c>
      <c r="B3" s="19" t="s">
        <v>4</v>
      </c>
      <c r="C3" s="19" t="s">
        <v>7</v>
      </c>
      <c r="D3" s="18">
        <v>1</v>
      </c>
      <c r="E3" s="19" t="s">
        <v>101</v>
      </c>
      <c r="F3" s="18">
        <v>4</v>
      </c>
      <c r="G3" s="18">
        <v>3</v>
      </c>
      <c r="H3" s="18">
        <v>45</v>
      </c>
      <c r="I3" s="18">
        <v>95</v>
      </c>
      <c r="J3" s="20">
        <v>5.3999999999999999E-2</v>
      </c>
      <c r="K3" s="18"/>
      <c r="L3" s="18">
        <v>0</v>
      </c>
      <c r="M3" s="18"/>
      <c r="N3" s="18"/>
      <c r="O3" s="18"/>
      <c r="P3" s="18"/>
      <c r="Q3" s="18"/>
      <c r="R3" s="19" t="s">
        <v>112</v>
      </c>
      <c r="S3" s="18"/>
      <c r="T3" s="18"/>
      <c r="U3" s="18"/>
      <c r="V3" s="18">
        <v>18</v>
      </c>
      <c r="W3" s="18"/>
      <c r="X3" s="19" t="s">
        <v>112</v>
      </c>
      <c r="Y3" s="18"/>
      <c r="Z3" s="18">
        <v>70</v>
      </c>
      <c r="AA3" s="18">
        <v>95</v>
      </c>
      <c r="AB3" s="18">
        <v>18</v>
      </c>
      <c r="AC3" s="18">
        <v>1</v>
      </c>
      <c r="AD3" s="18"/>
      <c r="AE3" s="18"/>
      <c r="AF3" s="18"/>
      <c r="AG3" s="18"/>
      <c r="AH3" s="18"/>
      <c r="AI3" s="18"/>
      <c r="AJ3" s="18"/>
      <c r="AK3" s="18"/>
      <c r="AL3" s="18">
        <v>5</v>
      </c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>
        <v>0</v>
      </c>
      <c r="AX3" s="18">
        <v>0</v>
      </c>
      <c r="AY3" s="18">
        <v>0</v>
      </c>
      <c r="AZ3" s="18">
        <v>0</v>
      </c>
      <c r="BA3" s="18"/>
      <c r="BB3" s="18"/>
      <c r="BC3" s="20">
        <v>94.4</v>
      </c>
      <c r="BD3" s="20">
        <v>69.599999999999994</v>
      </c>
      <c r="BE3" s="20">
        <v>2.16</v>
      </c>
      <c r="BF3" s="18">
        <v>1</v>
      </c>
      <c r="BG3" s="20">
        <v>0.99</v>
      </c>
      <c r="BH3" s="20">
        <v>94.4</v>
      </c>
      <c r="BI3" s="20">
        <v>69.599999999999994</v>
      </c>
      <c r="BJ3" s="20">
        <v>17.8</v>
      </c>
      <c r="BK3" s="18">
        <v>0</v>
      </c>
      <c r="BL3" s="18">
        <v>0</v>
      </c>
      <c r="BM3" s="20">
        <v>9.8919999999999995</v>
      </c>
      <c r="BN3" s="18">
        <v>1</v>
      </c>
      <c r="BO3" s="18">
        <v>0</v>
      </c>
      <c r="BP3" s="20">
        <v>4.8719999999999999</v>
      </c>
      <c r="BQ3" s="18"/>
      <c r="BR3" s="18"/>
      <c r="BS3" s="18"/>
      <c r="BT3" s="18"/>
      <c r="BU3" s="18"/>
      <c r="BV3" s="19" t="s">
        <v>112</v>
      </c>
      <c r="BW3" s="18"/>
      <c r="BX3" s="18"/>
      <c r="BY3" s="18">
        <v>0</v>
      </c>
      <c r="BZ3" s="18">
        <v>0</v>
      </c>
      <c r="CA3" s="18"/>
      <c r="CB3" s="18"/>
      <c r="CC3" s="18">
        <v>0</v>
      </c>
      <c r="CD3" s="18">
        <v>0</v>
      </c>
      <c r="CE3" s="18"/>
      <c r="CF3" s="18">
        <v>0</v>
      </c>
      <c r="CG3" s="18"/>
      <c r="CH3" s="18">
        <v>0</v>
      </c>
      <c r="CI3" s="18"/>
      <c r="CJ3" s="18">
        <v>0</v>
      </c>
      <c r="CK3" s="18">
        <v>0</v>
      </c>
      <c r="CL3" s="18"/>
      <c r="CM3" s="18">
        <v>0</v>
      </c>
      <c r="CN3" s="18">
        <v>0</v>
      </c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>
        <v>0</v>
      </c>
      <c r="EA3" s="18"/>
      <c r="EB3" s="18"/>
      <c r="EC3" s="20">
        <v>2.16</v>
      </c>
      <c r="ED3" s="18">
        <v>1</v>
      </c>
      <c r="EE3" s="18"/>
      <c r="EF3" s="20">
        <v>2.1598999999999999</v>
      </c>
      <c r="EG3" s="20">
        <v>2.1598999999999999</v>
      </c>
      <c r="EH3" s="20">
        <v>5.3699999999999998E-2</v>
      </c>
      <c r="EI3" s="20">
        <v>5.8719999999999999</v>
      </c>
      <c r="EJ3" s="20">
        <v>13.94</v>
      </c>
      <c r="EK3" s="20">
        <v>8.06</v>
      </c>
      <c r="EL3" s="20">
        <v>9.94</v>
      </c>
      <c r="EM3" s="20">
        <v>4.0599999999999996</v>
      </c>
      <c r="EN3" s="18">
        <v>0</v>
      </c>
      <c r="EO3" s="18">
        <v>0</v>
      </c>
      <c r="EP3" s="20">
        <v>3.15</v>
      </c>
      <c r="EQ3" s="20">
        <v>36.1</v>
      </c>
      <c r="ER3" s="18"/>
      <c r="ES3" s="20">
        <v>-1.55</v>
      </c>
      <c r="ET3" s="18">
        <v>12</v>
      </c>
      <c r="EU3" s="18"/>
      <c r="EV3" s="18"/>
      <c r="EW3" s="18"/>
      <c r="EX3" s="18"/>
      <c r="EY3" s="18"/>
      <c r="EZ3" s="18">
        <v>40</v>
      </c>
      <c r="FA3" s="18">
        <v>10</v>
      </c>
      <c r="FB3" s="18">
        <v>1</v>
      </c>
      <c r="FC3" s="20">
        <v>0.97572800000000004</v>
      </c>
      <c r="FD3" s="20">
        <v>15.8398</v>
      </c>
      <c r="FE3" s="18"/>
      <c r="FF3" s="18"/>
      <c r="FG3" s="18"/>
      <c r="FH3" s="18"/>
      <c r="FI3" s="18"/>
      <c r="FJ3" s="18"/>
      <c r="FK3" s="18"/>
      <c r="FL3" s="19"/>
      <c r="FM3" s="19"/>
    </row>
    <row r="4" spans="1:169" ht="39" x14ac:dyDescent="0.25">
      <c r="A4" s="18">
        <v>8</v>
      </c>
      <c r="B4" s="19" t="s">
        <v>4</v>
      </c>
      <c r="C4" s="19" t="s">
        <v>6</v>
      </c>
      <c r="D4" s="18">
        <v>1</v>
      </c>
      <c r="E4" s="19" t="s">
        <v>101</v>
      </c>
      <c r="F4" s="18">
        <v>4</v>
      </c>
      <c r="G4" s="18">
        <v>3</v>
      </c>
      <c r="H4" s="18">
        <v>45</v>
      </c>
      <c r="I4" s="18">
        <v>95</v>
      </c>
      <c r="J4" s="20">
        <v>2.7E-2</v>
      </c>
      <c r="K4" s="18"/>
      <c r="L4" s="18">
        <v>0</v>
      </c>
      <c r="M4" s="18"/>
      <c r="N4" s="18"/>
      <c r="O4" s="18"/>
      <c r="P4" s="18"/>
      <c r="Q4" s="18"/>
      <c r="R4" s="19" t="s">
        <v>112</v>
      </c>
      <c r="S4" s="18"/>
      <c r="T4" s="18"/>
      <c r="U4" s="18"/>
      <c r="V4" s="18">
        <v>18</v>
      </c>
      <c r="W4" s="18"/>
      <c r="X4" s="19" t="s">
        <v>112</v>
      </c>
      <c r="Y4" s="18"/>
      <c r="Z4" s="18">
        <v>70</v>
      </c>
      <c r="AA4" s="18">
        <v>95</v>
      </c>
      <c r="AB4" s="18">
        <v>18</v>
      </c>
      <c r="AC4" s="18">
        <v>1</v>
      </c>
      <c r="AD4" s="18"/>
      <c r="AE4" s="18"/>
      <c r="AF4" s="18"/>
      <c r="AG4" s="18"/>
      <c r="AH4" s="18"/>
      <c r="AI4" s="18"/>
      <c r="AJ4" s="18"/>
      <c r="AK4" s="18"/>
      <c r="AL4" s="18">
        <v>5</v>
      </c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>
        <v>0</v>
      </c>
      <c r="AX4" s="18">
        <v>0</v>
      </c>
      <c r="AY4" s="18">
        <v>0</v>
      </c>
      <c r="AZ4" s="18">
        <v>0</v>
      </c>
      <c r="BA4" s="18"/>
      <c r="BB4" s="18"/>
      <c r="BC4" s="20">
        <v>94.4</v>
      </c>
      <c r="BD4" s="20">
        <v>69.5</v>
      </c>
      <c r="BE4" s="20">
        <v>1.08</v>
      </c>
      <c r="BF4" s="18">
        <v>1</v>
      </c>
      <c r="BG4" s="20">
        <v>0.99</v>
      </c>
      <c r="BH4" s="20">
        <v>94.4</v>
      </c>
      <c r="BI4" s="20">
        <v>69.5</v>
      </c>
      <c r="BJ4" s="20">
        <v>17.8</v>
      </c>
      <c r="BK4" s="18">
        <v>0</v>
      </c>
      <c r="BL4" s="18">
        <v>0</v>
      </c>
      <c r="BM4" s="20">
        <v>7.1079999999999997</v>
      </c>
      <c r="BN4" s="18">
        <v>1</v>
      </c>
      <c r="BO4" s="18">
        <v>0</v>
      </c>
      <c r="BP4" s="20">
        <v>4.569</v>
      </c>
      <c r="BQ4" s="18"/>
      <c r="BR4" s="18"/>
      <c r="BS4" s="18"/>
      <c r="BT4" s="18"/>
      <c r="BU4" s="18"/>
      <c r="BV4" s="19" t="s">
        <v>112</v>
      </c>
      <c r="BW4" s="18"/>
      <c r="BX4" s="18"/>
      <c r="BY4" s="18">
        <v>0</v>
      </c>
      <c r="BZ4" s="18">
        <v>0</v>
      </c>
      <c r="CA4" s="18"/>
      <c r="CB4" s="18"/>
      <c r="CC4" s="18">
        <v>0</v>
      </c>
      <c r="CD4" s="18">
        <v>0</v>
      </c>
      <c r="CE4" s="18"/>
      <c r="CF4" s="18">
        <v>0</v>
      </c>
      <c r="CG4" s="18"/>
      <c r="CH4" s="18">
        <v>0</v>
      </c>
      <c r="CI4" s="18"/>
      <c r="CJ4" s="18">
        <v>0</v>
      </c>
      <c r="CK4" s="18">
        <v>0</v>
      </c>
      <c r="CL4" s="18"/>
      <c r="CM4" s="18">
        <v>0</v>
      </c>
      <c r="CN4" s="18">
        <v>0</v>
      </c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>
        <v>0</v>
      </c>
      <c r="EA4" s="18"/>
      <c r="EB4" s="18"/>
      <c r="EC4" s="20">
        <v>1.08</v>
      </c>
      <c r="ED4" s="18">
        <v>1</v>
      </c>
      <c r="EE4" s="18"/>
      <c r="EF4" s="20">
        <v>1.08</v>
      </c>
      <c r="EG4" s="20">
        <v>1.08</v>
      </c>
      <c r="EH4" s="20">
        <v>2.6800000000000001E-2</v>
      </c>
      <c r="EI4" s="20">
        <v>5.569</v>
      </c>
      <c r="EJ4" s="20">
        <v>13.78</v>
      </c>
      <c r="EK4" s="20">
        <v>8.2200000000000006</v>
      </c>
      <c r="EL4" s="20">
        <v>9.7799999999999994</v>
      </c>
      <c r="EM4" s="20">
        <v>4.22</v>
      </c>
      <c r="EN4" s="18">
        <v>0</v>
      </c>
      <c r="EO4" s="18">
        <v>0</v>
      </c>
      <c r="EP4" s="20">
        <v>3</v>
      </c>
      <c r="EQ4" s="20">
        <v>51.8</v>
      </c>
      <c r="ER4" s="18"/>
      <c r="ES4" s="20">
        <v>-1.57</v>
      </c>
      <c r="ET4" s="18">
        <v>12</v>
      </c>
      <c r="EU4" s="18"/>
      <c r="EV4" s="18"/>
      <c r="EW4" s="18"/>
      <c r="EX4" s="18"/>
      <c r="EY4" s="18"/>
      <c r="EZ4" s="18">
        <v>40</v>
      </c>
      <c r="FA4" s="18">
        <v>10</v>
      </c>
      <c r="FB4" s="18">
        <v>1</v>
      </c>
      <c r="FC4" s="20">
        <v>0.96379899999999996</v>
      </c>
      <c r="FD4" s="20">
        <v>7.9066999999999998</v>
      </c>
      <c r="FE4" s="18"/>
      <c r="FF4" s="18"/>
      <c r="FG4" s="18"/>
      <c r="FH4" s="18"/>
      <c r="FI4" s="18"/>
      <c r="FJ4" s="18"/>
      <c r="FK4" s="18"/>
      <c r="FL4" s="19"/>
      <c r="FM4" s="19"/>
    </row>
    <row r="5" spans="1:169" ht="39" x14ac:dyDescent="0.25">
      <c r="A5" s="18">
        <v>12</v>
      </c>
      <c r="B5" s="19" t="s">
        <v>4</v>
      </c>
      <c r="C5" s="19" t="s">
        <v>5</v>
      </c>
      <c r="D5" s="18">
        <v>1</v>
      </c>
      <c r="E5" s="19" t="s">
        <v>101</v>
      </c>
      <c r="F5" s="18">
        <v>4</v>
      </c>
      <c r="G5" s="18">
        <v>3</v>
      </c>
      <c r="H5" s="18">
        <v>45</v>
      </c>
      <c r="I5" s="18">
        <v>95</v>
      </c>
      <c r="J5" s="20">
        <v>2.7E-2</v>
      </c>
      <c r="K5" s="18"/>
      <c r="L5" s="18">
        <v>0</v>
      </c>
      <c r="M5" s="18"/>
      <c r="N5" s="18"/>
      <c r="O5" s="18"/>
      <c r="P5" s="18"/>
      <c r="Q5" s="18"/>
      <c r="R5" s="19" t="s">
        <v>112</v>
      </c>
      <c r="S5" s="18"/>
      <c r="T5" s="18"/>
      <c r="U5" s="18"/>
      <c r="V5" s="18">
        <v>18</v>
      </c>
      <c r="W5" s="18"/>
      <c r="X5" s="19" t="s">
        <v>112</v>
      </c>
      <c r="Y5" s="18"/>
      <c r="Z5" s="18">
        <v>70</v>
      </c>
      <c r="AA5" s="18">
        <v>95</v>
      </c>
      <c r="AB5" s="18">
        <v>18</v>
      </c>
      <c r="AC5" s="18">
        <v>1</v>
      </c>
      <c r="AD5" s="18"/>
      <c r="AE5" s="18"/>
      <c r="AF5" s="18"/>
      <c r="AG5" s="18"/>
      <c r="AH5" s="18"/>
      <c r="AI5" s="18"/>
      <c r="AJ5" s="18"/>
      <c r="AK5" s="18"/>
      <c r="AL5" s="18">
        <v>5</v>
      </c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>
        <v>0</v>
      </c>
      <c r="AX5" s="18">
        <v>0</v>
      </c>
      <c r="AY5" s="18">
        <v>0</v>
      </c>
      <c r="AZ5" s="18">
        <v>0</v>
      </c>
      <c r="BA5" s="18"/>
      <c r="BB5" s="18"/>
      <c r="BC5" s="20">
        <v>94.5</v>
      </c>
      <c r="BD5" s="20">
        <v>69.599999999999994</v>
      </c>
      <c r="BE5" s="20">
        <v>1.08</v>
      </c>
      <c r="BF5" s="18">
        <v>1</v>
      </c>
      <c r="BG5" s="20">
        <v>1</v>
      </c>
      <c r="BH5" s="20">
        <v>94.5</v>
      </c>
      <c r="BI5" s="20">
        <v>69.599999999999994</v>
      </c>
      <c r="BJ5" s="20">
        <v>17.8</v>
      </c>
      <c r="BK5" s="18">
        <v>0</v>
      </c>
      <c r="BL5" s="18">
        <v>0</v>
      </c>
      <c r="BM5" s="20">
        <v>7.1630000000000003</v>
      </c>
      <c r="BN5" s="18">
        <v>1</v>
      </c>
      <c r="BO5" s="18">
        <v>0</v>
      </c>
      <c r="BP5" s="20">
        <v>4.431</v>
      </c>
      <c r="BQ5" s="18"/>
      <c r="BR5" s="18"/>
      <c r="BS5" s="18"/>
      <c r="BT5" s="18"/>
      <c r="BU5" s="18"/>
      <c r="BV5" s="19" t="s">
        <v>112</v>
      </c>
      <c r="BW5" s="18"/>
      <c r="BX5" s="18"/>
      <c r="BY5" s="18">
        <v>0</v>
      </c>
      <c r="BZ5" s="18">
        <v>0</v>
      </c>
      <c r="CA5" s="18"/>
      <c r="CB5" s="18"/>
      <c r="CC5" s="18">
        <v>0</v>
      </c>
      <c r="CD5" s="18">
        <v>0</v>
      </c>
      <c r="CE5" s="18"/>
      <c r="CF5" s="18">
        <v>0</v>
      </c>
      <c r="CG5" s="18"/>
      <c r="CH5" s="18">
        <v>0</v>
      </c>
      <c r="CI5" s="18"/>
      <c r="CJ5" s="18">
        <v>0</v>
      </c>
      <c r="CK5" s="18">
        <v>0</v>
      </c>
      <c r="CL5" s="18"/>
      <c r="CM5" s="18">
        <v>0</v>
      </c>
      <c r="CN5" s="18">
        <v>0</v>
      </c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>
        <v>0</v>
      </c>
      <c r="EA5" s="18"/>
      <c r="EB5" s="18"/>
      <c r="EC5" s="20">
        <v>1.08</v>
      </c>
      <c r="ED5" s="18">
        <v>1</v>
      </c>
      <c r="EE5" s="18"/>
      <c r="EF5" s="20">
        <v>1.0801000000000001</v>
      </c>
      <c r="EG5" s="20">
        <v>1.0801000000000001</v>
      </c>
      <c r="EH5" s="20">
        <v>2.69E-2</v>
      </c>
      <c r="EI5" s="20">
        <v>5.4320000000000004</v>
      </c>
      <c r="EJ5" s="20">
        <v>13.72</v>
      </c>
      <c r="EK5" s="20">
        <v>8.2799999999999994</v>
      </c>
      <c r="EL5" s="20">
        <v>9.7200000000000006</v>
      </c>
      <c r="EM5" s="20">
        <v>4.28</v>
      </c>
      <c r="EN5" s="18">
        <v>0</v>
      </c>
      <c r="EO5" s="18">
        <v>0</v>
      </c>
      <c r="EP5" s="20">
        <v>2.82</v>
      </c>
      <c r="EQ5" s="20">
        <v>62.1</v>
      </c>
      <c r="ER5" s="18"/>
      <c r="ES5" s="20">
        <v>-1.52</v>
      </c>
      <c r="ET5" s="18">
        <v>12</v>
      </c>
      <c r="EU5" s="18"/>
      <c r="EV5" s="18"/>
      <c r="EW5" s="18"/>
      <c r="EX5" s="18"/>
      <c r="EY5" s="18"/>
      <c r="EZ5" s="18">
        <v>40</v>
      </c>
      <c r="FA5" s="18">
        <v>10</v>
      </c>
      <c r="FB5" s="18">
        <v>1</v>
      </c>
      <c r="FC5" s="20">
        <v>0.95461499999999999</v>
      </c>
      <c r="FD5" s="20">
        <v>7.9337</v>
      </c>
      <c r="FE5" s="18"/>
      <c r="FF5" s="18"/>
      <c r="FG5" s="18"/>
      <c r="FH5" s="18"/>
      <c r="FI5" s="18"/>
      <c r="FJ5" s="18"/>
      <c r="FK5" s="18"/>
      <c r="FL5" s="19"/>
      <c r="FM5" s="19"/>
    </row>
    <row r="6" spans="1:169" ht="26.25" x14ac:dyDescent="0.25">
      <c r="A6" s="18">
        <v>18</v>
      </c>
      <c r="B6" s="19" t="s">
        <v>4</v>
      </c>
      <c r="C6" s="19" t="s">
        <v>120</v>
      </c>
      <c r="D6" s="18">
        <v>1</v>
      </c>
      <c r="E6" s="19" t="s">
        <v>101</v>
      </c>
      <c r="F6" s="18">
        <v>4</v>
      </c>
      <c r="G6" s="18">
        <v>3</v>
      </c>
      <c r="H6" s="18">
        <v>45</v>
      </c>
      <c r="I6" s="18">
        <v>95</v>
      </c>
      <c r="J6" s="20">
        <v>0.1</v>
      </c>
      <c r="K6" s="18"/>
      <c r="L6" s="18">
        <v>0</v>
      </c>
      <c r="M6" s="18"/>
      <c r="N6" s="18"/>
      <c r="O6" s="18"/>
      <c r="P6" s="18"/>
      <c r="Q6" s="18"/>
      <c r="R6" s="19" t="s">
        <v>112</v>
      </c>
      <c r="S6" s="18"/>
      <c r="T6" s="18"/>
      <c r="U6" s="18"/>
      <c r="V6" s="18">
        <v>18</v>
      </c>
      <c r="W6" s="18"/>
      <c r="X6" s="19" t="s">
        <v>112</v>
      </c>
      <c r="Y6" s="18"/>
      <c r="Z6" s="18">
        <v>70</v>
      </c>
      <c r="AA6" s="18">
        <v>95</v>
      </c>
      <c r="AB6" s="18">
        <v>18</v>
      </c>
      <c r="AC6" s="18">
        <v>1</v>
      </c>
      <c r="AD6" s="18"/>
      <c r="AE6" s="18"/>
      <c r="AF6" s="18"/>
      <c r="AG6" s="18"/>
      <c r="AH6" s="18"/>
      <c r="AI6" s="18"/>
      <c r="AJ6" s="18"/>
      <c r="AK6" s="18"/>
      <c r="AL6" s="18">
        <v>5</v>
      </c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>
        <v>0</v>
      </c>
      <c r="AX6" s="18">
        <v>0</v>
      </c>
      <c r="AY6" s="18">
        <v>0</v>
      </c>
      <c r="AZ6" s="18">
        <v>0</v>
      </c>
      <c r="BA6" s="18"/>
      <c r="BB6" s="18"/>
      <c r="BC6" s="20">
        <v>94.5</v>
      </c>
      <c r="BD6" s="20">
        <v>69.599999999999994</v>
      </c>
      <c r="BE6" s="20">
        <v>4</v>
      </c>
      <c r="BF6" s="18">
        <v>1</v>
      </c>
      <c r="BG6" s="20">
        <v>0.99</v>
      </c>
      <c r="BH6" s="20">
        <v>94.5</v>
      </c>
      <c r="BI6" s="20">
        <v>69.599999999999994</v>
      </c>
      <c r="BJ6" s="20">
        <v>17.8</v>
      </c>
      <c r="BK6" s="18">
        <v>0</v>
      </c>
      <c r="BL6" s="18">
        <v>0</v>
      </c>
      <c r="BM6" s="20">
        <v>13.967000000000001</v>
      </c>
      <c r="BN6" s="18">
        <v>1</v>
      </c>
      <c r="BO6" s="18">
        <v>0</v>
      </c>
      <c r="BP6" s="20">
        <v>4.2039999999999997</v>
      </c>
      <c r="BQ6" s="18"/>
      <c r="BR6" s="18"/>
      <c r="BS6" s="18"/>
      <c r="BT6" s="18"/>
      <c r="BU6" s="18"/>
      <c r="BV6" s="19" t="s">
        <v>112</v>
      </c>
      <c r="BW6" s="18"/>
      <c r="BX6" s="18"/>
      <c r="BY6" s="18">
        <v>0</v>
      </c>
      <c r="BZ6" s="18">
        <v>0</v>
      </c>
      <c r="CA6" s="18"/>
      <c r="CB6" s="18"/>
      <c r="CC6" s="18">
        <v>0</v>
      </c>
      <c r="CD6" s="18">
        <v>0</v>
      </c>
      <c r="CE6" s="18"/>
      <c r="CF6" s="18">
        <v>0</v>
      </c>
      <c r="CG6" s="18"/>
      <c r="CH6" s="18">
        <v>0</v>
      </c>
      <c r="CI6" s="18"/>
      <c r="CJ6" s="18">
        <v>0</v>
      </c>
      <c r="CK6" s="18">
        <v>0</v>
      </c>
      <c r="CL6" s="18"/>
      <c r="CM6" s="18">
        <v>0</v>
      </c>
      <c r="CN6" s="18">
        <v>0</v>
      </c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>
        <v>0</v>
      </c>
      <c r="EA6" s="18"/>
      <c r="EB6" s="18"/>
      <c r="EC6" s="20">
        <v>4</v>
      </c>
      <c r="ED6" s="18">
        <v>1</v>
      </c>
      <c r="EE6" s="18"/>
      <c r="EF6" s="20">
        <v>3.9998999999999998</v>
      </c>
      <c r="EG6" s="20">
        <v>3.9998999999999998</v>
      </c>
      <c r="EH6" s="20">
        <v>9.9500000000000005E-2</v>
      </c>
      <c r="EI6" s="20">
        <v>5.2039999999999997</v>
      </c>
      <c r="EJ6" s="20">
        <v>13.6</v>
      </c>
      <c r="EK6" s="20">
        <v>8.4</v>
      </c>
      <c r="EL6" s="20">
        <v>9.6</v>
      </c>
      <c r="EM6" s="20">
        <v>4.4000000000000004</v>
      </c>
      <c r="EN6" s="18">
        <v>0</v>
      </c>
      <c r="EO6" s="18">
        <v>0</v>
      </c>
      <c r="EP6" s="20">
        <v>4.25</v>
      </c>
      <c r="EQ6" s="20">
        <v>98.9</v>
      </c>
      <c r="ER6" s="18"/>
      <c r="ES6" s="20">
        <v>-1.54</v>
      </c>
      <c r="ET6" s="18">
        <v>12</v>
      </c>
      <c r="EU6" s="18"/>
      <c r="EV6" s="18"/>
      <c r="EW6" s="18"/>
      <c r="EX6" s="18"/>
      <c r="EY6" s="18"/>
      <c r="EZ6" s="18">
        <v>40</v>
      </c>
      <c r="FA6" s="18">
        <v>10</v>
      </c>
      <c r="FB6" s="18">
        <v>1</v>
      </c>
      <c r="FC6" s="20">
        <v>0.92566400000000004</v>
      </c>
      <c r="FD6" s="20">
        <v>29.338999999999999</v>
      </c>
      <c r="FE6" s="18"/>
      <c r="FF6" s="18"/>
      <c r="FG6" s="18"/>
      <c r="FH6" s="18"/>
      <c r="FI6" s="18"/>
      <c r="FJ6" s="18"/>
      <c r="FK6" s="18"/>
      <c r="FL6" s="19"/>
      <c r="FM6" s="19"/>
    </row>
    <row r="7" spans="1:169" ht="39" x14ac:dyDescent="0.25">
      <c r="A7" s="18">
        <v>24</v>
      </c>
      <c r="B7" s="19" t="s">
        <v>4</v>
      </c>
      <c r="C7" s="19" t="s">
        <v>8</v>
      </c>
      <c r="D7" s="18">
        <v>1</v>
      </c>
      <c r="E7" s="19" t="s">
        <v>101</v>
      </c>
      <c r="F7" s="18">
        <v>4</v>
      </c>
      <c r="G7" s="18">
        <v>3</v>
      </c>
      <c r="H7" s="18">
        <v>45</v>
      </c>
      <c r="I7" s="18">
        <v>95</v>
      </c>
      <c r="J7" s="20">
        <v>5.3999999999999999E-2</v>
      </c>
      <c r="K7" s="18"/>
      <c r="L7" s="18">
        <v>0</v>
      </c>
      <c r="M7" s="18"/>
      <c r="N7" s="18"/>
      <c r="O7" s="18"/>
      <c r="P7" s="18"/>
      <c r="Q7" s="18"/>
      <c r="R7" s="19" t="s">
        <v>112</v>
      </c>
      <c r="S7" s="18"/>
      <c r="T7" s="18"/>
      <c r="U7" s="18"/>
      <c r="V7" s="18">
        <v>18</v>
      </c>
      <c r="W7" s="18"/>
      <c r="X7" s="19" t="s">
        <v>112</v>
      </c>
      <c r="Y7" s="18"/>
      <c r="Z7" s="18">
        <v>70</v>
      </c>
      <c r="AA7" s="18">
        <v>95</v>
      </c>
      <c r="AB7" s="18">
        <v>18</v>
      </c>
      <c r="AC7" s="18">
        <v>1</v>
      </c>
      <c r="AD7" s="18"/>
      <c r="AE7" s="18"/>
      <c r="AF7" s="18"/>
      <c r="AG7" s="18"/>
      <c r="AH7" s="18"/>
      <c r="AI7" s="18"/>
      <c r="AJ7" s="18"/>
      <c r="AK7" s="18"/>
      <c r="AL7" s="18">
        <v>5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>
        <v>0</v>
      </c>
      <c r="AX7" s="18">
        <v>0</v>
      </c>
      <c r="AY7" s="18">
        <v>0</v>
      </c>
      <c r="AZ7" s="18">
        <v>0</v>
      </c>
      <c r="BA7" s="18"/>
      <c r="BB7" s="18"/>
      <c r="BC7" s="20">
        <v>93.7</v>
      </c>
      <c r="BD7" s="20">
        <v>69</v>
      </c>
      <c r="BE7" s="20">
        <v>2.16</v>
      </c>
      <c r="BF7" s="18">
        <v>1</v>
      </c>
      <c r="BG7" s="20">
        <v>0.99</v>
      </c>
      <c r="BH7" s="20">
        <v>93.7</v>
      </c>
      <c r="BI7" s="20">
        <v>69</v>
      </c>
      <c r="BJ7" s="20">
        <v>17.5</v>
      </c>
      <c r="BK7" s="18">
        <v>0</v>
      </c>
      <c r="BL7" s="18">
        <v>0</v>
      </c>
      <c r="BM7" s="20">
        <v>11.146000000000001</v>
      </c>
      <c r="BN7" s="18">
        <v>1</v>
      </c>
      <c r="BO7" s="18">
        <v>0</v>
      </c>
      <c r="BP7" s="20">
        <v>3.0230000000000001</v>
      </c>
      <c r="BQ7" s="18"/>
      <c r="BR7" s="18"/>
      <c r="BS7" s="18"/>
      <c r="BT7" s="18"/>
      <c r="BU7" s="18"/>
      <c r="BV7" s="19" t="s">
        <v>112</v>
      </c>
      <c r="BW7" s="18"/>
      <c r="BX7" s="18"/>
      <c r="BY7" s="18">
        <v>0</v>
      </c>
      <c r="BZ7" s="18">
        <v>0</v>
      </c>
      <c r="CA7" s="18"/>
      <c r="CB7" s="18"/>
      <c r="CC7" s="18">
        <v>0</v>
      </c>
      <c r="CD7" s="18">
        <v>0</v>
      </c>
      <c r="CE7" s="18"/>
      <c r="CF7" s="18">
        <v>0</v>
      </c>
      <c r="CG7" s="18"/>
      <c r="CH7" s="18">
        <v>0</v>
      </c>
      <c r="CI7" s="18"/>
      <c r="CJ7" s="18">
        <v>0</v>
      </c>
      <c r="CK7" s="18">
        <v>0</v>
      </c>
      <c r="CL7" s="18"/>
      <c r="CM7" s="18">
        <v>0</v>
      </c>
      <c r="CN7" s="18">
        <v>0</v>
      </c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>
        <v>0</v>
      </c>
      <c r="EA7" s="18"/>
      <c r="EB7" s="18"/>
      <c r="EC7" s="20">
        <v>2.16</v>
      </c>
      <c r="ED7" s="18">
        <v>1</v>
      </c>
      <c r="EE7" s="18"/>
      <c r="EF7" s="20">
        <v>2.1600999999999999</v>
      </c>
      <c r="EG7" s="20">
        <v>2.1600999999999999</v>
      </c>
      <c r="EH7" s="20">
        <v>5.33E-2</v>
      </c>
      <c r="EI7" s="20">
        <v>4.0229999999999997</v>
      </c>
      <c r="EJ7" s="20">
        <v>13.01</v>
      </c>
      <c r="EK7" s="20">
        <v>8.99</v>
      </c>
      <c r="EL7" s="20">
        <v>9.01</v>
      </c>
      <c r="EM7" s="20">
        <v>4.99</v>
      </c>
      <c r="EN7" s="18">
        <v>0</v>
      </c>
      <c r="EO7" s="18">
        <v>0</v>
      </c>
      <c r="EP7" s="20">
        <v>6.46</v>
      </c>
      <c r="EQ7" s="20">
        <v>156.5</v>
      </c>
      <c r="ER7" s="18"/>
      <c r="ES7" s="20">
        <v>-1.79</v>
      </c>
      <c r="ET7" s="18">
        <v>12</v>
      </c>
      <c r="EU7" s="18"/>
      <c r="EV7" s="18"/>
      <c r="EW7" s="18"/>
      <c r="EX7" s="18"/>
      <c r="EY7" s="18"/>
      <c r="EZ7" s="18">
        <v>40</v>
      </c>
      <c r="FA7" s="18">
        <v>10</v>
      </c>
      <c r="FB7" s="18">
        <v>1</v>
      </c>
      <c r="FC7" s="20">
        <v>0.89446800000000004</v>
      </c>
      <c r="FD7" s="20">
        <v>15.5672</v>
      </c>
      <c r="FE7" s="18"/>
      <c r="FF7" s="18"/>
      <c r="FG7" s="18"/>
      <c r="FH7" s="18"/>
      <c r="FI7" s="18"/>
      <c r="FJ7" s="18"/>
      <c r="FK7" s="18"/>
      <c r="FL7" s="19"/>
      <c r="FM7" s="19"/>
    </row>
  </sheetData>
  <mergeCells count="1">
    <mergeCell ref="A1:FM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0"/>
  <sheetViews>
    <sheetView tabSelected="1" workbookViewId="0">
      <selection activeCell="A3" sqref="A3:A14"/>
    </sheetView>
  </sheetViews>
  <sheetFormatPr defaultRowHeight="12" x14ac:dyDescent="0.25"/>
  <cols>
    <col min="1" max="1" width="3.85546875" style="21" bestFit="1" customWidth="1"/>
    <col min="2" max="2" width="8.5703125" style="21" bestFit="1" customWidth="1"/>
    <col min="3" max="3" width="8.85546875" style="21" bestFit="1" customWidth="1"/>
    <col min="4" max="4" width="31" style="21" customWidth="1"/>
    <col min="5" max="5" width="10" style="21" bestFit="1" customWidth="1"/>
    <col min="6" max="6" width="28.7109375" style="21" customWidth="1"/>
    <col min="7" max="7" width="7.7109375" style="21" bestFit="1" customWidth="1"/>
    <col min="8" max="9" width="9" style="21" bestFit="1" customWidth="1"/>
    <col min="10" max="11" width="9" style="21" customWidth="1"/>
    <col min="12" max="12" width="8.85546875" style="21" bestFit="1" customWidth="1"/>
    <col min="13" max="13" width="8.42578125" style="21" bestFit="1" customWidth="1"/>
    <col min="14" max="14" width="8.5703125" style="21" bestFit="1" customWidth="1"/>
    <col min="15" max="15" width="8.42578125" style="21" bestFit="1" customWidth="1"/>
    <col min="16" max="17" width="9.140625" style="21"/>
    <col min="18" max="19" width="8.5703125" style="21" bestFit="1" customWidth="1"/>
    <col min="20" max="20" width="14.140625" style="21" customWidth="1"/>
    <col min="21" max="21" width="17.140625" style="21" customWidth="1"/>
    <col min="22" max="22" width="17.42578125" style="21" customWidth="1"/>
    <col min="23" max="23" width="17.5703125" style="21" customWidth="1"/>
    <col min="24" max="25" width="9" style="21" bestFit="1" customWidth="1"/>
    <col min="26" max="26" width="21.5703125" style="21" customWidth="1"/>
    <col min="27" max="27" width="9" style="21" bestFit="1" customWidth="1"/>
    <col min="28" max="28" width="39.85546875" style="21" customWidth="1"/>
    <col min="29" max="29" width="44.5703125" style="21" customWidth="1"/>
    <col min="30" max="30" width="8.5703125" style="21" bestFit="1" customWidth="1"/>
    <col min="31" max="31" width="8.85546875" style="21" bestFit="1" customWidth="1"/>
    <col min="32" max="32" width="53.28515625" style="21" customWidth="1"/>
    <col min="33" max="33" width="56" style="21" customWidth="1"/>
    <col min="34" max="34" width="9" style="21" bestFit="1" customWidth="1"/>
    <col min="35" max="36" width="8.7109375" style="21" bestFit="1" customWidth="1"/>
    <col min="37" max="38" width="8.42578125" style="21" bestFit="1" customWidth="1"/>
    <col min="39" max="42" width="9" style="21" bestFit="1" customWidth="1"/>
    <col min="43" max="46" width="8.85546875" style="21" bestFit="1" customWidth="1"/>
    <col min="47" max="48" width="8.42578125" style="21" bestFit="1" customWidth="1"/>
    <col min="49" max="50" width="8.85546875" style="21" bestFit="1" customWidth="1"/>
    <col min="51" max="51" width="8.7109375" style="21" bestFit="1" customWidth="1"/>
    <col min="52" max="52" width="8.42578125" style="21" bestFit="1" customWidth="1"/>
    <col min="53" max="54" width="9.140625" style="21"/>
    <col min="55" max="56" width="9" style="21" bestFit="1" customWidth="1"/>
    <col min="57" max="58" width="9.140625" style="21"/>
    <col min="59" max="63" width="8.85546875" style="21" bestFit="1" customWidth="1"/>
    <col min="64" max="64" width="8.5703125" style="21" bestFit="1" customWidth="1"/>
    <col min="65" max="66" width="9" style="21" bestFit="1" customWidth="1"/>
    <col min="67" max="70" width="9.140625" style="21"/>
    <col min="71" max="74" width="8.7109375" style="21" bestFit="1" customWidth="1"/>
    <col min="75" max="75" width="9.140625" style="21"/>
    <col min="76" max="76" width="8.85546875" style="21" bestFit="1" customWidth="1"/>
    <col min="77" max="77" width="8.5703125" style="21" bestFit="1" customWidth="1"/>
    <col min="78" max="80" width="9.140625" style="21"/>
    <col min="81" max="81" width="8.85546875" style="21" bestFit="1" customWidth="1"/>
    <col min="82" max="82" width="7.5703125" style="21" bestFit="1" customWidth="1"/>
    <col min="83" max="83" width="8.7109375" style="21" bestFit="1" customWidth="1"/>
    <col min="84" max="84" width="8.5703125" style="21" bestFit="1" customWidth="1"/>
    <col min="85" max="85" width="8.85546875" style="21" bestFit="1" customWidth="1"/>
    <col min="86" max="86" width="8.28515625" style="21" bestFit="1" customWidth="1"/>
    <col min="87" max="87" width="17.7109375" style="21" customWidth="1"/>
    <col min="88" max="16384" width="9.140625" style="21"/>
  </cols>
  <sheetData>
    <row r="1" spans="1:87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</row>
    <row r="2" spans="1:87" ht="108" x14ac:dyDescent="0.25">
      <c r="A2" s="25" t="s">
        <v>16</v>
      </c>
      <c r="B2" s="25" t="s">
        <v>17</v>
      </c>
      <c r="C2" s="25" t="s">
        <v>18</v>
      </c>
      <c r="D2" s="25" t="s">
        <v>19</v>
      </c>
      <c r="E2" s="25" t="s">
        <v>20</v>
      </c>
      <c r="F2" s="25" t="s">
        <v>21</v>
      </c>
      <c r="G2" s="25" t="s">
        <v>22</v>
      </c>
      <c r="H2" s="25" t="s">
        <v>23</v>
      </c>
      <c r="I2" s="25" t="s">
        <v>24</v>
      </c>
      <c r="J2" s="29" t="s">
        <v>289</v>
      </c>
      <c r="K2" s="30" t="s">
        <v>290</v>
      </c>
      <c r="L2" s="25" t="s">
        <v>25</v>
      </c>
      <c r="M2" s="25" t="s">
        <v>26</v>
      </c>
      <c r="N2" s="25" t="s">
        <v>27</v>
      </c>
      <c r="O2" s="25" t="s">
        <v>28</v>
      </c>
      <c r="P2" s="25" t="s">
        <v>29</v>
      </c>
      <c r="Q2" s="25" t="s">
        <v>30</v>
      </c>
      <c r="R2" s="25" t="s">
        <v>31</v>
      </c>
      <c r="S2" s="25" t="s">
        <v>32</v>
      </c>
      <c r="T2" s="25" t="s">
        <v>33</v>
      </c>
      <c r="U2" s="25" t="s">
        <v>34</v>
      </c>
      <c r="V2" s="25" t="s">
        <v>35</v>
      </c>
      <c r="W2" s="25" t="s">
        <v>36</v>
      </c>
      <c r="X2" s="25" t="s">
        <v>37</v>
      </c>
      <c r="Y2" s="25" t="s">
        <v>38</v>
      </c>
      <c r="Z2" s="25" t="s">
        <v>39</v>
      </c>
      <c r="AA2" s="25" t="s">
        <v>40</v>
      </c>
      <c r="AB2" s="25" t="s">
        <v>41</v>
      </c>
      <c r="AC2" s="25" t="s">
        <v>42</v>
      </c>
      <c r="AD2" s="25" t="s">
        <v>43</v>
      </c>
      <c r="AE2" s="25" t="s">
        <v>44</v>
      </c>
      <c r="AF2" s="25" t="s">
        <v>45</v>
      </c>
      <c r="AG2" s="25" t="s">
        <v>46</v>
      </c>
      <c r="AH2" s="25" t="s">
        <v>47</v>
      </c>
      <c r="AI2" s="25" t="s">
        <v>48</v>
      </c>
      <c r="AJ2" s="25" t="s">
        <v>49</v>
      </c>
      <c r="AK2" s="25" t="s">
        <v>50</v>
      </c>
      <c r="AL2" s="25" t="s">
        <v>51</v>
      </c>
      <c r="AM2" s="25" t="s">
        <v>52</v>
      </c>
      <c r="AN2" s="25" t="s">
        <v>53</v>
      </c>
      <c r="AO2" s="25" t="s">
        <v>54</v>
      </c>
      <c r="AP2" s="25" t="s">
        <v>55</v>
      </c>
      <c r="AQ2" s="25" t="s">
        <v>56</v>
      </c>
      <c r="AR2" s="25" t="s">
        <v>57</v>
      </c>
      <c r="AS2" s="25" t="s">
        <v>58</v>
      </c>
      <c r="AT2" s="25" t="s">
        <v>59</v>
      </c>
      <c r="AU2" s="25" t="s">
        <v>60</v>
      </c>
      <c r="AV2" s="25" t="s">
        <v>61</v>
      </c>
      <c r="AW2" s="25" t="s">
        <v>62</v>
      </c>
      <c r="AX2" s="25" t="s">
        <v>63</v>
      </c>
      <c r="AY2" s="25" t="s">
        <v>64</v>
      </c>
      <c r="AZ2" s="25" t="s">
        <v>65</v>
      </c>
      <c r="BA2" s="25" t="s">
        <v>66</v>
      </c>
      <c r="BB2" s="25" t="s">
        <v>67</v>
      </c>
      <c r="BC2" s="25" t="s">
        <v>68</v>
      </c>
      <c r="BD2" s="25" t="s">
        <v>69</v>
      </c>
      <c r="BE2" s="25" t="s">
        <v>70</v>
      </c>
      <c r="BF2" s="25" t="s">
        <v>71</v>
      </c>
      <c r="BG2" s="25" t="s">
        <v>72</v>
      </c>
      <c r="BH2" s="25" t="s">
        <v>73</v>
      </c>
      <c r="BI2" s="25" t="s">
        <v>74</v>
      </c>
      <c r="BJ2" s="25" t="s">
        <v>75</v>
      </c>
      <c r="BK2" s="25" t="s">
        <v>76</v>
      </c>
      <c r="BL2" s="25" t="s">
        <v>77</v>
      </c>
      <c r="BM2" s="25" t="s">
        <v>78</v>
      </c>
      <c r="BN2" s="25" t="s">
        <v>79</v>
      </c>
      <c r="BO2" s="25" t="s">
        <v>80</v>
      </c>
      <c r="BP2" s="25" t="s">
        <v>81</v>
      </c>
      <c r="BQ2" s="25" t="s">
        <v>82</v>
      </c>
      <c r="BR2" s="25" t="s">
        <v>83</v>
      </c>
      <c r="BS2" s="25" t="s">
        <v>84</v>
      </c>
      <c r="BT2" s="25" t="s">
        <v>85</v>
      </c>
      <c r="BU2" s="25" t="s">
        <v>86</v>
      </c>
      <c r="BV2" s="25" t="s">
        <v>87</v>
      </c>
      <c r="BW2" s="25" t="s">
        <v>88</v>
      </c>
      <c r="BX2" s="25" t="s">
        <v>90</v>
      </c>
      <c r="BY2" s="25" t="s">
        <v>91</v>
      </c>
      <c r="BZ2" s="25" t="s">
        <v>92</v>
      </c>
      <c r="CA2" s="25" t="s">
        <v>93</v>
      </c>
      <c r="CB2" s="25" t="s">
        <v>94</v>
      </c>
      <c r="CC2" s="25" t="s">
        <v>95</v>
      </c>
      <c r="CD2" s="25" t="s">
        <v>96</v>
      </c>
      <c r="CE2" s="25" t="s">
        <v>97</v>
      </c>
      <c r="CF2" s="25" t="s">
        <v>98</v>
      </c>
      <c r="CG2" s="25" t="s">
        <v>287</v>
      </c>
      <c r="CH2" s="25" t="s">
        <v>100</v>
      </c>
      <c r="CI2" s="28" t="s">
        <v>288</v>
      </c>
    </row>
    <row r="3" spans="1:87" x14ac:dyDescent="0.25">
      <c r="A3" s="26">
        <v>3</v>
      </c>
      <c r="B3" s="26">
        <v>1</v>
      </c>
      <c r="C3" s="4" t="s">
        <v>101</v>
      </c>
      <c r="D3" s="4" t="s">
        <v>102</v>
      </c>
      <c r="E3" s="4" t="s">
        <v>103</v>
      </c>
      <c r="F3" s="4" t="s">
        <v>104</v>
      </c>
      <c r="G3" s="27">
        <v>0.9</v>
      </c>
      <c r="H3" s="27">
        <v>0.08</v>
      </c>
      <c r="I3" s="27">
        <v>0.08</v>
      </c>
      <c r="J3" s="27">
        <f t="shared" ref="J3" si="0">3.14159*((H3/2)^2+(I3/2)^2)*G3</f>
        <v>9.0477791999999998E-3</v>
      </c>
      <c r="K3" s="27">
        <f>(H3+I3)*G3</f>
        <v>0.14400000000000002</v>
      </c>
      <c r="L3" s="27">
        <v>1.2</v>
      </c>
      <c r="M3" s="4" t="s">
        <v>101</v>
      </c>
      <c r="N3" s="27">
        <v>1.2</v>
      </c>
      <c r="O3" s="4" t="s">
        <v>101</v>
      </c>
      <c r="P3" s="27">
        <v>0.5</v>
      </c>
      <c r="Q3" s="27">
        <v>0.5</v>
      </c>
      <c r="R3" s="26">
        <v>1</v>
      </c>
      <c r="S3" s="26">
        <v>1</v>
      </c>
      <c r="T3" s="4" t="s">
        <v>105</v>
      </c>
      <c r="U3" s="4" t="s">
        <v>106</v>
      </c>
      <c r="V3" s="4" t="s">
        <v>107</v>
      </c>
      <c r="W3" s="4" t="s">
        <v>107</v>
      </c>
      <c r="X3" s="26">
        <v>1</v>
      </c>
      <c r="Y3" s="26">
        <v>1</v>
      </c>
      <c r="Z3" s="4" t="s">
        <v>108</v>
      </c>
      <c r="AA3" s="26">
        <v>2</v>
      </c>
      <c r="AB3" s="4" t="s">
        <v>109</v>
      </c>
      <c r="AC3" s="4" t="s">
        <v>109</v>
      </c>
      <c r="AD3" s="27">
        <v>0.125</v>
      </c>
      <c r="AE3" s="27">
        <v>0.125</v>
      </c>
      <c r="AF3" s="4" t="s">
        <v>110</v>
      </c>
      <c r="AG3" s="4" t="s">
        <v>110</v>
      </c>
      <c r="AH3" s="27">
        <v>0.47599999999999998</v>
      </c>
      <c r="AI3" s="26">
        <v>1</v>
      </c>
      <c r="AJ3" s="26">
        <v>1</v>
      </c>
      <c r="AK3" s="26">
        <v>4</v>
      </c>
      <c r="AL3" s="26">
        <v>4</v>
      </c>
      <c r="AM3" s="27">
        <v>10.48</v>
      </c>
      <c r="AN3" s="27">
        <v>-10.48</v>
      </c>
      <c r="AO3" s="27">
        <v>2.8000000000000001E-2</v>
      </c>
      <c r="AP3" s="27">
        <v>2.8000000000000001E-2</v>
      </c>
      <c r="AQ3" s="27">
        <v>10</v>
      </c>
      <c r="AR3" s="27">
        <v>9.9719999999999995</v>
      </c>
      <c r="AS3" s="27">
        <v>4.0279999999999996</v>
      </c>
      <c r="AT3" s="27">
        <v>4</v>
      </c>
      <c r="AU3" s="27">
        <v>14</v>
      </c>
      <c r="AV3" s="27">
        <v>13.972</v>
      </c>
      <c r="AW3" s="27">
        <v>8.0280000000000005</v>
      </c>
      <c r="AX3" s="27">
        <v>8</v>
      </c>
      <c r="AY3" s="27">
        <v>6</v>
      </c>
      <c r="AZ3" s="27">
        <v>5.9450000000000003</v>
      </c>
      <c r="BA3" s="27">
        <v>7.2770000000000001</v>
      </c>
      <c r="BB3" s="27">
        <v>7.2770000000000001</v>
      </c>
      <c r="BC3" s="27">
        <v>2.891</v>
      </c>
      <c r="BD3" s="27">
        <v>2.891</v>
      </c>
      <c r="BE3" s="27">
        <v>3.7909999999999999</v>
      </c>
      <c r="BF3" s="27">
        <v>3.7909999999999999</v>
      </c>
      <c r="BG3" s="27">
        <v>152155.4</v>
      </c>
      <c r="BH3" s="27">
        <v>112021.1</v>
      </c>
      <c r="BI3" s="27">
        <v>3.32E-2</v>
      </c>
      <c r="BJ3" s="27">
        <v>3.32E-2</v>
      </c>
      <c r="BK3" s="27">
        <v>0.59399999999999997</v>
      </c>
      <c r="BL3" s="27">
        <v>-0.59399999999999997</v>
      </c>
      <c r="BM3" s="26">
        <v>0</v>
      </c>
      <c r="BN3" s="26">
        <v>0</v>
      </c>
      <c r="BO3" s="26">
        <v>0</v>
      </c>
      <c r="BP3" s="26">
        <v>0</v>
      </c>
      <c r="BQ3" s="27">
        <v>29.4</v>
      </c>
      <c r="BR3" s="27">
        <v>19.420000000000002</v>
      </c>
      <c r="BS3" s="27">
        <v>95</v>
      </c>
      <c r="BT3" s="27">
        <v>95</v>
      </c>
      <c r="BU3" s="27">
        <v>68.92</v>
      </c>
      <c r="BV3" s="27">
        <v>68.91</v>
      </c>
      <c r="BW3" s="27">
        <v>14.97</v>
      </c>
      <c r="BX3" s="4" t="s">
        <v>111</v>
      </c>
      <c r="BY3" s="27">
        <v>5.0999999999999997E-2</v>
      </c>
      <c r="BZ3" s="26">
        <v>22</v>
      </c>
      <c r="CA3" s="27">
        <v>5.8232270000000002</v>
      </c>
      <c r="CB3" s="27">
        <v>0.17172599999999999</v>
      </c>
      <c r="CC3" s="27">
        <v>0.15153910000000001</v>
      </c>
      <c r="CD3" s="27">
        <v>1.3640000000000001E-4</v>
      </c>
      <c r="CE3" s="26">
        <v>0</v>
      </c>
      <c r="CF3" s="5">
        <v>6.7630000000000001E-4</v>
      </c>
      <c r="CG3" s="5">
        <f>1-CF3</f>
        <v>0.99932370000000004</v>
      </c>
      <c r="CH3" s="4" t="s">
        <v>113</v>
      </c>
      <c r="CI3" s="10">
        <f>BZ3*K3</f>
        <v>3.1680000000000001</v>
      </c>
    </row>
    <row r="4" spans="1:87" x14ac:dyDescent="0.25">
      <c r="A4" s="26">
        <v>5</v>
      </c>
      <c r="B4" s="26">
        <v>1</v>
      </c>
      <c r="C4" s="4" t="s">
        <v>101</v>
      </c>
      <c r="D4" s="4" t="s">
        <v>102</v>
      </c>
      <c r="E4" s="4" t="s">
        <v>104</v>
      </c>
      <c r="F4" s="4" t="s">
        <v>7</v>
      </c>
      <c r="G4" s="27">
        <v>35.200000000000003</v>
      </c>
      <c r="H4" s="27">
        <v>6.5000000000000002E-2</v>
      </c>
      <c r="I4" s="27">
        <v>6.5000000000000002E-2</v>
      </c>
      <c r="J4" s="27">
        <f t="shared" ref="J4:J14" si="1">3.14159*((H4/2)^2+(I4/2)^2)*G4</f>
        <v>0.23360863240000004</v>
      </c>
      <c r="K4" s="27">
        <f t="shared" ref="K4:K14" si="2">(H4+I4)*G4</f>
        <v>4.5760000000000005</v>
      </c>
      <c r="L4" s="27">
        <v>1.2</v>
      </c>
      <c r="M4" s="4" t="s">
        <v>101</v>
      </c>
      <c r="N4" s="27">
        <v>1.2</v>
      </c>
      <c r="O4" s="4" t="s">
        <v>101</v>
      </c>
      <c r="P4" s="27">
        <v>0.5</v>
      </c>
      <c r="Q4" s="27">
        <v>0.5</v>
      </c>
      <c r="R4" s="26">
        <v>1</v>
      </c>
      <c r="S4" s="26">
        <v>1</v>
      </c>
      <c r="T4" s="4" t="s">
        <v>114</v>
      </c>
      <c r="U4" s="4" t="s">
        <v>106</v>
      </c>
      <c r="V4" s="4" t="s">
        <v>107</v>
      </c>
      <c r="W4" s="4" t="s">
        <v>107</v>
      </c>
      <c r="X4" s="26">
        <v>1</v>
      </c>
      <c r="Y4" s="26">
        <v>1</v>
      </c>
      <c r="Z4" s="4" t="s">
        <v>108</v>
      </c>
      <c r="AA4" s="26">
        <v>2</v>
      </c>
      <c r="AB4" s="4" t="s">
        <v>115</v>
      </c>
      <c r="AC4" s="4" t="s">
        <v>115</v>
      </c>
      <c r="AD4" s="27">
        <v>0.125</v>
      </c>
      <c r="AE4" s="27">
        <v>0.125</v>
      </c>
      <c r="AF4" s="4" t="s">
        <v>110</v>
      </c>
      <c r="AG4" s="4" t="s">
        <v>110</v>
      </c>
      <c r="AH4" s="27">
        <v>0.47599999999999998</v>
      </c>
      <c r="AI4" s="26">
        <v>1</v>
      </c>
      <c r="AJ4" s="26">
        <v>1</v>
      </c>
      <c r="AK4" s="26">
        <v>4</v>
      </c>
      <c r="AL4" s="26">
        <v>4</v>
      </c>
      <c r="AM4" s="27">
        <v>2.1598999999999999</v>
      </c>
      <c r="AN4" s="27">
        <v>-2.1598999999999999</v>
      </c>
      <c r="AO4" s="27">
        <v>3.5999999999999997E-2</v>
      </c>
      <c r="AP4" s="27">
        <v>3.5999999999999997E-2</v>
      </c>
      <c r="AQ4" s="27">
        <v>9.9719999999999995</v>
      </c>
      <c r="AR4" s="27">
        <v>9.9359999999999999</v>
      </c>
      <c r="AS4" s="27">
        <v>4.0640000000000001</v>
      </c>
      <c r="AT4" s="27">
        <v>4.0279999999999996</v>
      </c>
      <c r="AU4" s="27">
        <v>13.972</v>
      </c>
      <c r="AV4" s="27">
        <v>13.936</v>
      </c>
      <c r="AW4" s="27">
        <v>8.0640000000000001</v>
      </c>
      <c r="AX4" s="27">
        <v>8.0280000000000005</v>
      </c>
      <c r="AY4" s="27">
        <v>5.9450000000000003</v>
      </c>
      <c r="AZ4" s="27">
        <v>5.8719999999999999</v>
      </c>
      <c r="BA4" s="27">
        <v>0.97099999999999997</v>
      </c>
      <c r="BB4" s="27">
        <v>0.97099999999999997</v>
      </c>
      <c r="BC4" s="27">
        <v>2.1110000000000002</v>
      </c>
      <c r="BD4" s="27">
        <v>2.1110000000000002</v>
      </c>
      <c r="BE4" s="27">
        <v>37.311</v>
      </c>
      <c r="BF4" s="27">
        <v>37.311</v>
      </c>
      <c r="BG4" s="27">
        <v>38596.1</v>
      </c>
      <c r="BH4" s="27">
        <v>28796.6</v>
      </c>
      <c r="BI4" s="27">
        <v>3.6940000000000001E-2</v>
      </c>
      <c r="BJ4" s="27">
        <v>3.6940000000000001E-2</v>
      </c>
      <c r="BK4" s="27">
        <v>0.185</v>
      </c>
      <c r="BL4" s="27">
        <v>-0.185</v>
      </c>
      <c r="BM4" s="26">
        <v>0</v>
      </c>
      <c r="BN4" s="26">
        <v>0</v>
      </c>
      <c r="BO4" s="26">
        <v>0</v>
      </c>
      <c r="BP4" s="26">
        <v>0</v>
      </c>
      <c r="BQ4" s="27">
        <v>1194.94</v>
      </c>
      <c r="BR4" s="27">
        <v>926.18</v>
      </c>
      <c r="BS4" s="27">
        <v>95</v>
      </c>
      <c r="BT4" s="27">
        <v>94.44</v>
      </c>
      <c r="BU4" s="27">
        <v>69.58</v>
      </c>
      <c r="BV4" s="27">
        <v>69.150000000000006</v>
      </c>
      <c r="BW4" s="27">
        <v>-16.23</v>
      </c>
      <c r="BX4" s="4" t="s">
        <v>111</v>
      </c>
      <c r="BY4" s="27">
        <v>5.0999999999999997E-2</v>
      </c>
      <c r="BZ4" s="26">
        <v>22</v>
      </c>
      <c r="CA4" s="27">
        <v>5.1944020000000002</v>
      </c>
      <c r="CB4" s="27">
        <v>0.19251499999999999</v>
      </c>
      <c r="CC4" s="27">
        <v>0.15153910000000001</v>
      </c>
      <c r="CD4" s="27">
        <v>5.3341999999999999E-3</v>
      </c>
      <c r="CE4" s="26">
        <v>0</v>
      </c>
      <c r="CF4" s="5">
        <v>2.3595600000000001E-2</v>
      </c>
      <c r="CG4" s="5">
        <f t="shared" ref="CG4:CG14" si="3">1-CF4</f>
        <v>0.97640439999999995</v>
      </c>
      <c r="CH4" s="4" t="s">
        <v>113</v>
      </c>
      <c r="CI4" s="10">
        <f t="shared" ref="CI4:CI14" si="4">BZ4*K4</f>
        <v>100.67200000000001</v>
      </c>
    </row>
    <row r="5" spans="1:87" x14ac:dyDescent="0.25">
      <c r="A5" s="26">
        <v>7</v>
      </c>
      <c r="B5" s="26">
        <v>1</v>
      </c>
      <c r="C5" s="4" t="s">
        <v>101</v>
      </c>
      <c r="D5" s="4" t="s">
        <v>102</v>
      </c>
      <c r="E5" s="4" t="s">
        <v>104</v>
      </c>
      <c r="F5" s="4" t="s">
        <v>116</v>
      </c>
      <c r="G5" s="27">
        <v>33.9</v>
      </c>
      <c r="H5" s="27">
        <v>0.08</v>
      </c>
      <c r="I5" s="27">
        <v>0.08</v>
      </c>
      <c r="J5" s="27">
        <f t="shared" si="1"/>
        <v>0.34079968319999998</v>
      </c>
      <c r="K5" s="27">
        <f t="shared" si="2"/>
        <v>5.4239999999999995</v>
      </c>
      <c r="L5" s="27">
        <v>1.2</v>
      </c>
      <c r="M5" s="4" t="s">
        <v>101</v>
      </c>
      <c r="N5" s="27">
        <v>1.2</v>
      </c>
      <c r="O5" s="4" t="s">
        <v>101</v>
      </c>
      <c r="P5" s="27">
        <v>0.5</v>
      </c>
      <c r="Q5" s="27">
        <v>0.5</v>
      </c>
      <c r="R5" s="26">
        <v>1</v>
      </c>
      <c r="S5" s="26">
        <v>1</v>
      </c>
      <c r="T5" s="4" t="s">
        <v>114</v>
      </c>
      <c r="U5" s="4" t="s">
        <v>106</v>
      </c>
      <c r="V5" s="4" t="s">
        <v>107</v>
      </c>
      <c r="W5" s="4" t="s">
        <v>107</v>
      </c>
      <c r="X5" s="26">
        <v>1</v>
      </c>
      <c r="Y5" s="26">
        <v>1</v>
      </c>
      <c r="Z5" s="4" t="s">
        <v>108</v>
      </c>
      <c r="AA5" s="26">
        <v>2</v>
      </c>
      <c r="AB5" s="4" t="s">
        <v>115</v>
      </c>
      <c r="AC5" s="4" t="s">
        <v>115</v>
      </c>
      <c r="AD5" s="27">
        <v>0.125</v>
      </c>
      <c r="AE5" s="27">
        <v>0.125</v>
      </c>
      <c r="AF5" s="4" t="s">
        <v>110</v>
      </c>
      <c r="AG5" s="4" t="s">
        <v>110</v>
      </c>
      <c r="AH5" s="27">
        <v>0.47599999999999998</v>
      </c>
      <c r="AI5" s="26">
        <v>1</v>
      </c>
      <c r="AJ5" s="26">
        <v>1</v>
      </c>
      <c r="AK5" s="26">
        <v>4</v>
      </c>
      <c r="AL5" s="26">
        <v>4</v>
      </c>
      <c r="AM5" s="27">
        <v>8.32</v>
      </c>
      <c r="AN5" s="27">
        <v>-8.32</v>
      </c>
      <c r="AO5" s="27">
        <v>0.17</v>
      </c>
      <c r="AP5" s="27">
        <v>0.17</v>
      </c>
      <c r="AQ5" s="27">
        <v>9.9719999999999995</v>
      </c>
      <c r="AR5" s="27">
        <v>9.8030000000000008</v>
      </c>
      <c r="AS5" s="27">
        <v>4.1970000000000001</v>
      </c>
      <c r="AT5" s="27">
        <v>4.0279999999999996</v>
      </c>
      <c r="AU5" s="27">
        <v>13.972</v>
      </c>
      <c r="AV5" s="27">
        <v>13.803000000000001</v>
      </c>
      <c r="AW5" s="27">
        <v>8.1969999999999992</v>
      </c>
      <c r="AX5" s="27">
        <v>8.0280000000000005</v>
      </c>
      <c r="AY5" s="27">
        <v>5.9450000000000003</v>
      </c>
      <c r="AZ5" s="27">
        <v>5.6059999999999999</v>
      </c>
      <c r="BA5" s="27">
        <v>4.6100000000000003</v>
      </c>
      <c r="BB5" s="27">
        <v>4.6100000000000003</v>
      </c>
      <c r="BC5" s="27">
        <v>2.8769999999999998</v>
      </c>
      <c r="BD5" s="27">
        <v>2.8769999999999998</v>
      </c>
      <c r="BE5" s="27">
        <v>36.777000000000001</v>
      </c>
      <c r="BF5" s="27">
        <v>36.777000000000001</v>
      </c>
      <c r="BG5" s="27">
        <v>120796.1</v>
      </c>
      <c r="BH5" s="27">
        <v>88933.5</v>
      </c>
      <c r="BI5" s="27">
        <v>3.3369999999999997E-2</v>
      </c>
      <c r="BJ5" s="27">
        <v>3.3369999999999997E-2</v>
      </c>
      <c r="BK5" s="27">
        <v>0.47199999999999998</v>
      </c>
      <c r="BL5" s="27">
        <v>-0.47199999999999998</v>
      </c>
      <c r="BM5" s="26">
        <v>0</v>
      </c>
      <c r="BN5" s="26">
        <v>0</v>
      </c>
      <c r="BO5" s="26">
        <v>0</v>
      </c>
      <c r="BP5" s="26">
        <v>0</v>
      </c>
      <c r="BQ5" s="27">
        <v>1270.68</v>
      </c>
      <c r="BR5" s="27">
        <v>978.03</v>
      </c>
      <c r="BS5" s="27">
        <v>95</v>
      </c>
      <c r="BT5" s="27">
        <v>94.84</v>
      </c>
      <c r="BU5" s="27">
        <v>68.97</v>
      </c>
      <c r="BV5" s="27">
        <v>68.86</v>
      </c>
      <c r="BW5" s="27">
        <v>-16.13</v>
      </c>
      <c r="BX5" s="4" t="s">
        <v>111</v>
      </c>
      <c r="BY5" s="27">
        <v>5.0999999999999997E-2</v>
      </c>
      <c r="BZ5" s="26">
        <v>22</v>
      </c>
      <c r="CA5" s="27">
        <v>5.8232270000000002</v>
      </c>
      <c r="CB5" s="27">
        <v>0.17172599999999999</v>
      </c>
      <c r="CC5" s="27">
        <v>0.15153910000000001</v>
      </c>
      <c r="CD5" s="27">
        <v>5.1371999999999998E-3</v>
      </c>
      <c r="CE5" s="26">
        <v>0</v>
      </c>
      <c r="CF5" s="5">
        <v>2.5475100000000001E-2</v>
      </c>
      <c r="CG5" s="5">
        <f t="shared" si="3"/>
        <v>0.97452490000000003</v>
      </c>
      <c r="CH5" s="4" t="s">
        <v>113</v>
      </c>
      <c r="CI5" s="10">
        <f t="shared" si="4"/>
        <v>119.32799999999999</v>
      </c>
    </row>
    <row r="6" spans="1:87" x14ac:dyDescent="0.25">
      <c r="A6" s="26">
        <v>9</v>
      </c>
      <c r="B6" s="26">
        <v>1</v>
      </c>
      <c r="C6" s="4" t="s">
        <v>101</v>
      </c>
      <c r="D6" s="4" t="s">
        <v>102</v>
      </c>
      <c r="E6" s="4" t="s">
        <v>116</v>
      </c>
      <c r="F6" s="4" t="s">
        <v>6</v>
      </c>
      <c r="G6" s="27">
        <v>17</v>
      </c>
      <c r="H6" s="27">
        <v>0.05</v>
      </c>
      <c r="I6" s="27">
        <v>0.05</v>
      </c>
      <c r="J6" s="27">
        <f t="shared" si="1"/>
        <v>6.6758787500000014E-2</v>
      </c>
      <c r="K6" s="27">
        <f t="shared" si="2"/>
        <v>1.7000000000000002</v>
      </c>
      <c r="L6" s="27">
        <v>1.2</v>
      </c>
      <c r="M6" s="4" t="s">
        <v>101</v>
      </c>
      <c r="N6" s="27">
        <v>1.2</v>
      </c>
      <c r="O6" s="4" t="s">
        <v>101</v>
      </c>
      <c r="P6" s="27">
        <v>0.5</v>
      </c>
      <c r="Q6" s="27">
        <v>0.5</v>
      </c>
      <c r="R6" s="26">
        <v>1</v>
      </c>
      <c r="S6" s="26">
        <v>1</v>
      </c>
      <c r="T6" s="4" t="s">
        <v>114</v>
      </c>
      <c r="U6" s="4" t="s">
        <v>106</v>
      </c>
      <c r="V6" s="4" t="s">
        <v>107</v>
      </c>
      <c r="W6" s="4" t="s">
        <v>107</v>
      </c>
      <c r="X6" s="26">
        <v>1</v>
      </c>
      <c r="Y6" s="26">
        <v>1</v>
      </c>
      <c r="Z6" s="4" t="s">
        <v>108</v>
      </c>
      <c r="AA6" s="26">
        <v>2</v>
      </c>
      <c r="AB6" s="4" t="s">
        <v>115</v>
      </c>
      <c r="AC6" s="4" t="s">
        <v>115</v>
      </c>
      <c r="AD6" s="27">
        <v>0.125</v>
      </c>
      <c r="AE6" s="27">
        <v>0.125</v>
      </c>
      <c r="AF6" s="4" t="s">
        <v>110</v>
      </c>
      <c r="AG6" s="4" t="s">
        <v>110</v>
      </c>
      <c r="AH6" s="27">
        <v>0.47599999999999998</v>
      </c>
      <c r="AI6" s="26">
        <v>1</v>
      </c>
      <c r="AJ6" s="26">
        <v>1</v>
      </c>
      <c r="AK6" s="26">
        <v>4</v>
      </c>
      <c r="AL6" s="26">
        <v>4</v>
      </c>
      <c r="AM6" s="27">
        <v>1.08</v>
      </c>
      <c r="AN6" s="27">
        <v>-1.08</v>
      </c>
      <c r="AO6" s="27">
        <v>1.7999999999999999E-2</v>
      </c>
      <c r="AP6" s="27">
        <v>1.7999999999999999E-2</v>
      </c>
      <c r="AQ6" s="27">
        <v>9.8030000000000008</v>
      </c>
      <c r="AR6" s="27">
        <v>9.7850000000000001</v>
      </c>
      <c r="AS6" s="27">
        <v>4.2149999999999999</v>
      </c>
      <c r="AT6" s="27">
        <v>4.1970000000000001</v>
      </c>
      <c r="AU6" s="27">
        <v>13.803000000000001</v>
      </c>
      <c r="AV6" s="27">
        <v>13.785</v>
      </c>
      <c r="AW6" s="27">
        <v>8.2149999999999999</v>
      </c>
      <c r="AX6" s="27">
        <v>8.1969999999999992</v>
      </c>
      <c r="AY6" s="27">
        <v>5.6059999999999999</v>
      </c>
      <c r="AZ6" s="27">
        <v>5.569</v>
      </c>
      <c r="BA6" s="27">
        <v>0.99399999999999999</v>
      </c>
      <c r="BB6" s="27">
        <v>0.99399999999999999</v>
      </c>
      <c r="BC6" s="27">
        <v>1.474</v>
      </c>
      <c r="BD6" s="27">
        <v>1.474</v>
      </c>
      <c r="BE6" s="27">
        <v>18.474</v>
      </c>
      <c r="BF6" s="27">
        <v>18.474</v>
      </c>
      <c r="BG6" s="27">
        <v>25087.5</v>
      </c>
      <c r="BH6" s="27">
        <v>18717.8</v>
      </c>
      <c r="BI6" s="27">
        <v>4.0710000000000003E-2</v>
      </c>
      <c r="BJ6" s="27">
        <v>4.0710000000000003E-2</v>
      </c>
      <c r="BK6" s="27">
        <v>0.157</v>
      </c>
      <c r="BL6" s="27">
        <v>-0.157</v>
      </c>
      <c r="BM6" s="26">
        <v>0</v>
      </c>
      <c r="BN6" s="26">
        <v>0</v>
      </c>
      <c r="BO6" s="26">
        <v>0</v>
      </c>
      <c r="BP6" s="26">
        <v>0</v>
      </c>
      <c r="BQ6" s="27">
        <v>513.87</v>
      </c>
      <c r="BR6" s="27">
        <v>398.57</v>
      </c>
      <c r="BS6" s="27">
        <v>94.84</v>
      </c>
      <c r="BT6" s="27">
        <v>94.37</v>
      </c>
      <c r="BU6" s="27">
        <v>69.53</v>
      </c>
      <c r="BV6" s="27">
        <v>69.16</v>
      </c>
      <c r="BW6" s="27">
        <v>-16.350000000000001</v>
      </c>
      <c r="BX6" s="4" t="s">
        <v>111</v>
      </c>
      <c r="BY6" s="27">
        <v>5.0999999999999997E-2</v>
      </c>
      <c r="BZ6" s="26">
        <v>22</v>
      </c>
      <c r="CA6" s="27">
        <v>4.5808299999999997</v>
      </c>
      <c r="CB6" s="27">
        <v>0.218301</v>
      </c>
      <c r="CC6" s="27">
        <v>0.15153910000000001</v>
      </c>
      <c r="CD6" s="27">
        <v>2.5761999999999998E-3</v>
      </c>
      <c r="CE6" s="26">
        <v>0</v>
      </c>
      <c r="CF6" s="5">
        <v>1.0049499999999999E-2</v>
      </c>
      <c r="CG6" s="5">
        <f t="shared" si="3"/>
        <v>0.98995049999999996</v>
      </c>
      <c r="CH6" s="4" t="s">
        <v>113</v>
      </c>
      <c r="CI6" s="10">
        <f t="shared" si="4"/>
        <v>37.400000000000006</v>
      </c>
    </row>
    <row r="7" spans="1:87" x14ac:dyDescent="0.25">
      <c r="A7" s="26">
        <v>11</v>
      </c>
      <c r="B7" s="26">
        <v>1</v>
      </c>
      <c r="C7" s="4" t="s">
        <v>101</v>
      </c>
      <c r="D7" s="4" t="s">
        <v>102</v>
      </c>
      <c r="E7" s="4" t="s">
        <v>116</v>
      </c>
      <c r="F7" s="4" t="s">
        <v>117</v>
      </c>
      <c r="G7" s="27">
        <v>19.3</v>
      </c>
      <c r="H7" s="27">
        <v>0.08</v>
      </c>
      <c r="I7" s="27">
        <v>0.08</v>
      </c>
      <c r="J7" s="27">
        <f t="shared" si="1"/>
        <v>0.1940245984</v>
      </c>
      <c r="K7" s="27">
        <f t="shared" si="2"/>
        <v>3.0880000000000001</v>
      </c>
      <c r="L7" s="27">
        <v>1.2</v>
      </c>
      <c r="M7" s="4" t="s">
        <v>101</v>
      </c>
      <c r="N7" s="27">
        <v>1.2</v>
      </c>
      <c r="O7" s="4" t="s">
        <v>101</v>
      </c>
      <c r="P7" s="27">
        <v>0.5</v>
      </c>
      <c r="Q7" s="27">
        <v>0.5</v>
      </c>
      <c r="R7" s="26">
        <v>1</v>
      </c>
      <c r="S7" s="26">
        <v>1</v>
      </c>
      <c r="T7" s="4" t="s">
        <v>114</v>
      </c>
      <c r="U7" s="4" t="s">
        <v>106</v>
      </c>
      <c r="V7" s="4" t="s">
        <v>107</v>
      </c>
      <c r="W7" s="4" t="s">
        <v>107</v>
      </c>
      <c r="X7" s="26">
        <v>1</v>
      </c>
      <c r="Y7" s="26">
        <v>1</v>
      </c>
      <c r="Z7" s="4" t="s">
        <v>108</v>
      </c>
      <c r="AA7" s="26">
        <v>2</v>
      </c>
      <c r="AB7" s="4" t="s">
        <v>115</v>
      </c>
      <c r="AC7" s="4" t="s">
        <v>115</v>
      </c>
      <c r="AD7" s="27">
        <v>0.125</v>
      </c>
      <c r="AE7" s="27">
        <v>0.125</v>
      </c>
      <c r="AF7" s="4" t="s">
        <v>110</v>
      </c>
      <c r="AG7" s="4" t="s">
        <v>110</v>
      </c>
      <c r="AH7" s="27">
        <v>0.47599999999999998</v>
      </c>
      <c r="AI7" s="26">
        <v>1</v>
      </c>
      <c r="AJ7" s="26">
        <v>1</v>
      </c>
      <c r="AK7" s="26">
        <v>4</v>
      </c>
      <c r="AL7" s="26">
        <v>4</v>
      </c>
      <c r="AM7" s="27">
        <v>7.2401</v>
      </c>
      <c r="AN7" s="27">
        <v>-7.2401</v>
      </c>
      <c r="AO7" s="27">
        <v>7.8E-2</v>
      </c>
      <c r="AP7" s="27">
        <v>7.8E-2</v>
      </c>
      <c r="AQ7" s="27">
        <v>9.8030000000000008</v>
      </c>
      <c r="AR7" s="27">
        <v>9.7249999999999996</v>
      </c>
      <c r="AS7" s="27">
        <v>4.2750000000000004</v>
      </c>
      <c r="AT7" s="27">
        <v>4.1970000000000001</v>
      </c>
      <c r="AU7" s="27">
        <v>13.803000000000001</v>
      </c>
      <c r="AV7" s="27">
        <v>13.725</v>
      </c>
      <c r="AW7" s="27">
        <v>8.2750000000000004</v>
      </c>
      <c r="AX7" s="27">
        <v>8.1969999999999992</v>
      </c>
      <c r="AY7" s="27">
        <v>5.6059999999999999</v>
      </c>
      <c r="AZ7" s="27">
        <v>5.45</v>
      </c>
      <c r="BA7" s="27">
        <v>3.5030000000000001</v>
      </c>
      <c r="BB7" s="27">
        <v>3.5030000000000001</v>
      </c>
      <c r="BC7" s="27">
        <v>2.8660000000000001</v>
      </c>
      <c r="BD7" s="27">
        <v>2.8660000000000001</v>
      </c>
      <c r="BE7" s="27">
        <v>22.166</v>
      </c>
      <c r="BF7" s="27">
        <v>22.166</v>
      </c>
      <c r="BG7" s="27">
        <v>105116.4</v>
      </c>
      <c r="BH7" s="27">
        <v>77389.7</v>
      </c>
      <c r="BI7" s="27">
        <v>3.3489999999999999E-2</v>
      </c>
      <c r="BJ7" s="27">
        <v>3.3489999999999999E-2</v>
      </c>
      <c r="BK7" s="27">
        <v>0.41</v>
      </c>
      <c r="BL7" s="27">
        <v>-0.41</v>
      </c>
      <c r="BM7" s="26">
        <v>0</v>
      </c>
      <c r="BN7" s="26">
        <v>0</v>
      </c>
      <c r="BO7" s="26">
        <v>0</v>
      </c>
      <c r="BP7" s="26">
        <v>0</v>
      </c>
      <c r="BQ7" s="27">
        <v>722.45</v>
      </c>
      <c r="BR7" s="27">
        <v>557.13</v>
      </c>
      <c r="BS7" s="27">
        <v>94.84</v>
      </c>
      <c r="BT7" s="27">
        <v>94.74</v>
      </c>
      <c r="BU7" s="27">
        <v>69.02</v>
      </c>
      <c r="BV7" s="27">
        <v>68.95</v>
      </c>
      <c r="BW7" s="27">
        <v>-16.14</v>
      </c>
      <c r="BX7" s="4" t="s">
        <v>111</v>
      </c>
      <c r="BY7" s="27">
        <v>5.0999999999999997E-2</v>
      </c>
      <c r="BZ7" s="26">
        <v>22</v>
      </c>
      <c r="CA7" s="27">
        <v>5.8232270000000002</v>
      </c>
      <c r="CB7" s="27">
        <v>0.17172599999999999</v>
      </c>
      <c r="CC7" s="27">
        <v>0.15153910000000001</v>
      </c>
      <c r="CD7" s="27">
        <v>2.9247000000000001E-3</v>
      </c>
      <c r="CE7" s="26">
        <v>0</v>
      </c>
      <c r="CF7" s="5">
        <v>1.4503500000000001E-2</v>
      </c>
      <c r="CG7" s="5">
        <f t="shared" si="3"/>
        <v>0.9854965</v>
      </c>
      <c r="CH7" s="4" t="s">
        <v>113</v>
      </c>
      <c r="CI7" s="10">
        <f t="shared" si="4"/>
        <v>67.936000000000007</v>
      </c>
    </row>
    <row r="8" spans="1:87" x14ac:dyDescent="0.25">
      <c r="A8" s="26">
        <v>13</v>
      </c>
      <c r="B8" s="26">
        <v>1</v>
      </c>
      <c r="C8" s="4" t="s">
        <v>101</v>
      </c>
      <c r="D8" s="4" t="s">
        <v>102</v>
      </c>
      <c r="E8" s="4" t="s">
        <v>117</v>
      </c>
      <c r="F8" s="4" t="s">
        <v>5</v>
      </c>
      <c r="G8" s="27">
        <v>8</v>
      </c>
      <c r="H8" s="27">
        <v>0.05</v>
      </c>
      <c r="I8" s="27">
        <v>0.05</v>
      </c>
      <c r="J8" s="27">
        <f t="shared" si="1"/>
        <v>3.1415900000000004E-2</v>
      </c>
      <c r="K8" s="27">
        <f t="shared" si="2"/>
        <v>0.8</v>
      </c>
      <c r="L8" s="27">
        <v>1.2</v>
      </c>
      <c r="M8" s="4" t="s">
        <v>101</v>
      </c>
      <c r="N8" s="27">
        <v>1.2</v>
      </c>
      <c r="O8" s="4" t="s">
        <v>101</v>
      </c>
      <c r="P8" s="27">
        <v>0.5</v>
      </c>
      <c r="Q8" s="27">
        <v>0.5</v>
      </c>
      <c r="R8" s="26">
        <v>1</v>
      </c>
      <c r="S8" s="26">
        <v>1</v>
      </c>
      <c r="T8" s="4" t="s">
        <v>114</v>
      </c>
      <c r="U8" s="4" t="s">
        <v>106</v>
      </c>
      <c r="V8" s="4" t="s">
        <v>107</v>
      </c>
      <c r="W8" s="4" t="s">
        <v>107</v>
      </c>
      <c r="X8" s="26">
        <v>1</v>
      </c>
      <c r="Y8" s="26">
        <v>1</v>
      </c>
      <c r="Z8" s="4" t="s">
        <v>108</v>
      </c>
      <c r="AA8" s="26">
        <v>2</v>
      </c>
      <c r="AB8" s="4" t="s">
        <v>115</v>
      </c>
      <c r="AC8" s="4" t="s">
        <v>115</v>
      </c>
      <c r="AD8" s="27">
        <v>0.125</v>
      </c>
      <c r="AE8" s="27">
        <v>0.125</v>
      </c>
      <c r="AF8" s="4" t="s">
        <v>110</v>
      </c>
      <c r="AG8" s="4" t="s">
        <v>110</v>
      </c>
      <c r="AH8" s="27">
        <v>0.47599999999999998</v>
      </c>
      <c r="AI8" s="26">
        <v>1</v>
      </c>
      <c r="AJ8" s="26">
        <v>1</v>
      </c>
      <c r="AK8" s="26">
        <v>4</v>
      </c>
      <c r="AL8" s="26">
        <v>4</v>
      </c>
      <c r="AM8" s="27">
        <v>1.0801000000000001</v>
      </c>
      <c r="AN8" s="27">
        <v>-1.0801000000000001</v>
      </c>
      <c r="AO8" s="27">
        <v>8.9999999999999993E-3</v>
      </c>
      <c r="AP8" s="27">
        <v>8.9999999999999993E-3</v>
      </c>
      <c r="AQ8" s="27">
        <v>9.7249999999999996</v>
      </c>
      <c r="AR8" s="27">
        <v>9.7159999999999993</v>
      </c>
      <c r="AS8" s="27">
        <v>4.2839999999999998</v>
      </c>
      <c r="AT8" s="27">
        <v>4.2750000000000004</v>
      </c>
      <c r="AU8" s="27">
        <v>13.725</v>
      </c>
      <c r="AV8" s="27">
        <v>13.715999999999999</v>
      </c>
      <c r="AW8" s="27">
        <v>8.2840000000000007</v>
      </c>
      <c r="AX8" s="27">
        <v>8.2750000000000004</v>
      </c>
      <c r="AY8" s="27">
        <v>5.45</v>
      </c>
      <c r="AZ8" s="27">
        <v>5.4320000000000004</v>
      </c>
      <c r="BA8" s="27">
        <v>0.99399999999999999</v>
      </c>
      <c r="BB8" s="27">
        <v>0.99399999999999999</v>
      </c>
      <c r="BC8" s="27">
        <v>1.474</v>
      </c>
      <c r="BD8" s="27">
        <v>1.474</v>
      </c>
      <c r="BE8" s="27">
        <v>9.4740000000000002</v>
      </c>
      <c r="BF8" s="27">
        <v>9.4740000000000002</v>
      </c>
      <c r="BG8" s="27">
        <v>25090.5</v>
      </c>
      <c r="BH8" s="27">
        <v>18720</v>
      </c>
      <c r="BI8" s="27">
        <v>4.0710000000000003E-2</v>
      </c>
      <c r="BJ8" s="27">
        <v>4.0710000000000003E-2</v>
      </c>
      <c r="BK8" s="27">
        <v>0.157</v>
      </c>
      <c r="BL8" s="27">
        <v>-0.157</v>
      </c>
      <c r="BM8" s="26">
        <v>0</v>
      </c>
      <c r="BN8" s="26">
        <v>0</v>
      </c>
      <c r="BO8" s="26">
        <v>0</v>
      </c>
      <c r="BP8" s="26">
        <v>0</v>
      </c>
      <c r="BQ8" s="27">
        <v>241.61</v>
      </c>
      <c r="BR8" s="27">
        <v>187.81</v>
      </c>
      <c r="BS8" s="27">
        <v>94.74</v>
      </c>
      <c r="BT8" s="27">
        <v>94.52</v>
      </c>
      <c r="BU8" s="27">
        <v>69.64</v>
      </c>
      <c r="BV8" s="27">
        <v>69.47</v>
      </c>
      <c r="BW8" s="27">
        <v>-16.350000000000001</v>
      </c>
      <c r="BX8" s="4" t="s">
        <v>111</v>
      </c>
      <c r="BY8" s="27">
        <v>5.0999999999999997E-2</v>
      </c>
      <c r="BZ8" s="26">
        <v>22</v>
      </c>
      <c r="CA8" s="27">
        <v>4.5821829999999997</v>
      </c>
      <c r="CB8" s="27">
        <v>0.21823699999999999</v>
      </c>
      <c r="CC8" s="27">
        <v>0.15153910000000001</v>
      </c>
      <c r="CD8" s="27">
        <v>1.2122999999999999E-3</v>
      </c>
      <c r="CE8" s="26">
        <v>0</v>
      </c>
      <c r="CF8" s="5">
        <v>4.7305999999999997E-3</v>
      </c>
      <c r="CG8" s="5">
        <f t="shared" si="3"/>
        <v>0.99526939999999997</v>
      </c>
      <c r="CH8" s="4" t="s">
        <v>113</v>
      </c>
      <c r="CI8" s="10">
        <f t="shared" si="4"/>
        <v>17.600000000000001</v>
      </c>
    </row>
    <row r="9" spans="1:87" x14ac:dyDescent="0.25">
      <c r="A9" s="26">
        <v>15</v>
      </c>
      <c r="B9" s="26">
        <v>1</v>
      </c>
      <c r="C9" s="4" t="s">
        <v>101</v>
      </c>
      <c r="D9" s="4" t="s">
        <v>102</v>
      </c>
      <c r="E9" s="4" t="s">
        <v>117</v>
      </c>
      <c r="F9" s="4" t="s">
        <v>118</v>
      </c>
      <c r="G9" s="27">
        <v>15.72</v>
      </c>
      <c r="H9" s="27">
        <v>0.08</v>
      </c>
      <c r="I9" s="27">
        <v>0.08</v>
      </c>
      <c r="J9" s="27">
        <f t="shared" si="1"/>
        <v>0.15803454336</v>
      </c>
      <c r="K9" s="27">
        <f t="shared" si="2"/>
        <v>2.5152000000000001</v>
      </c>
      <c r="L9" s="27">
        <v>1.2</v>
      </c>
      <c r="M9" s="4" t="s">
        <v>101</v>
      </c>
      <c r="N9" s="27">
        <v>1.2</v>
      </c>
      <c r="O9" s="4" t="s">
        <v>101</v>
      </c>
      <c r="P9" s="27">
        <v>0.5</v>
      </c>
      <c r="Q9" s="27">
        <v>0.5</v>
      </c>
      <c r="R9" s="26">
        <v>1</v>
      </c>
      <c r="S9" s="26">
        <v>1</v>
      </c>
      <c r="T9" s="4" t="s">
        <v>114</v>
      </c>
      <c r="U9" s="4" t="s">
        <v>106</v>
      </c>
      <c r="V9" s="4" t="s">
        <v>107</v>
      </c>
      <c r="W9" s="4" t="s">
        <v>107</v>
      </c>
      <c r="X9" s="26">
        <v>1</v>
      </c>
      <c r="Y9" s="26">
        <v>1</v>
      </c>
      <c r="Z9" s="4" t="s">
        <v>108</v>
      </c>
      <c r="AA9" s="26">
        <v>2</v>
      </c>
      <c r="AB9" s="4" t="s">
        <v>115</v>
      </c>
      <c r="AC9" s="4" t="s">
        <v>115</v>
      </c>
      <c r="AD9" s="27">
        <v>0.125</v>
      </c>
      <c r="AE9" s="27">
        <v>0.125</v>
      </c>
      <c r="AF9" s="4" t="s">
        <v>110</v>
      </c>
      <c r="AG9" s="4" t="s">
        <v>110</v>
      </c>
      <c r="AH9" s="27">
        <v>0.47599999999999998</v>
      </c>
      <c r="AI9" s="26">
        <v>1</v>
      </c>
      <c r="AJ9" s="26">
        <v>1</v>
      </c>
      <c r="AK9" s="26">
        <v>4</v>
      </c>
      <c r="AL9" s="26">
        <v>4</v>
      </c>
      <c r="AM9" s="27">
        <v>6.16</v>
      </c>
      <c r="AN9" s="27">
        <v>-6.16</v>
      </c>
      <c r="AO9" s="27">
        <v>4.7E-2</v>
      </c>
      <c r="AP9" s="27">
        <v>4.7E-2</v>
      </c>
      <c r="AQ9" s="27">
        <v>9.7249999999999996</v>
      </c>
      <c r="AR9" s="27">
        <v>9.6780000000000008</v>
      </c>
      <c r="AS9" s="27">
        <v>4.3220000000000001</v>
      </c>
      <c r="AT9" s="27">
        <v>4.2750000000000004</v>
      </c>
      <c r="AU9" s="27">
        <v>13.725</v>
      </c>
      <c r="AV9" s="27">
        <v>13.678000000000001</v>
      </c>
      <c r="AW9" s="27">
        <v>8.3219999999999992</v>
      </c>
      <c r="AX9" s="27">
        <v>8.2750000000000004</v>
      </c>
      <c r="AY9" s="27">
        <v>5.45</v>
      </c>
      <c r="AZ9" s="27">
        <v>5.3559999999999999</v>
      </c>
      <c r="BA9" s="27">
        <v>2.548</v>
      </c>
      <c r="BB9" s="27">
        <v>2.548</v>
      </c>
      <c r="BC9" s="27">
        <v>2.8519999999999999</v>
      </c>
      <c r="BD9" s="27">
        <v>2.8519999999999999</v>
      </c>
      <c r="BE9" s="27">
        <v>18.571999999999999</v>
      </c>
      <c r="BF9" s="27">
        <v>18.571999999999999</v>
      </c>
      <c r="BG9" s="27">
        <v>89434.9</v>
      </c>
      <c r="BH9" s="27">
        <v>66727.5</v>
      </c>
      <c r="BI9" s="27">
        <v>3.3649999999999999E-2</v>
      </c>
      <c r="BJ9" s="27">
        <v>3.3649999999999999E-2</v>
      </c>
      <c r="BK9" s="27">
        <v>0.34899999999999998</v>
      </c>
      <c r="BL9" s="27">
        <v>-0.34899999999999998</v>
      </c>
      <c r="BM9" s="26">
        <v>0</v>
      </c>
      <c r="BN9" s="26">
        <v>0</v>
      </c>
      <c r="BO9" s="26">
        <v>0</v>
      </c>
      <c r="BP9" s="26">
        <v>0</v>
      </c>
      <c r="BQ9" s="27">
        <v>587.91999999999996</v>
      </c>
      <c r="BR9" s="27">
        <v>453.77</v>
      </c>
      <c r="BS9" s="27">
        <v>94.74</v>
      </c>
      <c r="BT9" s="27">
        <v>94.65</v>
      </c>
      <c r="BU9" s="27">
        <v>69.02</v>
      </c>
      <c r="BV9" s="27">
        <v>68.94</v>
      </c>
      <c r="BW9" s="27">
        <v>-16.14</v>
      </c>
      <c r="BX9" s="4" t="s">
        <v>111</v>
      </c>
      <c r="BY9" s="27">
        <v>5.0999999999999997E-2</v>
      </c>
      <c r="BZ9" s="26">
        <v>22</v>
      </c>
      <c r="CA9" s="27">
        <v>5.8232270000000002</v>
      </c>
      <c r="CB9" s="27">
        <v>0.17172599999999999</v>
      </c>
      <c r="CC9" s="27">
        <v>0.15153910000000001</v>
      </c>
      <c r="CD9" s="27">
        <v>2.3822000000000001E-3</v>
      </c>
      <c r="CE9" s="26">
        <v>0</v>
      </c>
      <c r="CF9" s="5">
        <v>1.1813199999999999E-2</v>
      </c>
      <c r="CG9" s="5">
        <f t="shared" si="3"/>
        <v>0.98818680000000003</v>
      </c>
      <c r="CH9" s="4" t="s">
        <v>113</v>
      </c>
      <c r="CI9" s="10">
        <f t="shared" si="4"/>
        <v>55.334400000000002</v>
      </c>
    </row>
    <row r="10" spans="1:87" x14ac:dyDescent="0.25">
      <c r="A10" s="26">
        <v>17</v>
      </c>
      <c r="B10" s="26">
        <v>1</v>
      </c>
      <c r="C10" s="4" t="s">
        <v>101</v>
      </c>
      <c r="D10" s="4" t="s">
        <v>102</v>
      </c>
      <c r="E10" s="4" t="s">
        <v>118</v>
      </c>
      <c r="F10" s="4" t="s">
        <v>119</v>
      </c>
      <c r="G10" s="27">
        <v>23.1</v>
      </c>
      <c r="H10" s="27">
        <v>0.08</v>
      </c>
      <c r="I10" s="27">
        <v>0.08</v>
      </c>
      <c r="J10" s="27">
        <f t="shared" si="1"/>
        <v>0.23222633280000002</v>
      </c>
      <c r="K10" s="27">
        <f t="shared" si="2"/>
        <v>3.6960000000000002</v>
      </c>
      <c r="L10" s="27">
        <v>1.2</v>
      </c>
      <c r="M10" s="4" t="s">
        <v>101</v>
      </c>
      <c r="N10" s="27">
        <v>1.2</v>
      </c>
      <c r="O10" s="4" t="s">
        <v>101</v>
      </c>
      <c r="P10" s="27">
        <v>0.5</v>
      </c>
      <c r="Q10" s="27">
        <v>0.5</v>
      </c>
      <c r="R10" s="26">
        <v>1</v>
      </c>
      <c r="S10" s="26">
        <v>1</v>
      </c>
      <c r="T10" s="4" t="s">
        <v>114</v>
      </c>
      <c r="U10" s="4" t="s">
        <v>106</v>
      </c>
      <c r="V10" s="4" t="s">
        <v>107</v>
      </c>
      <c r="W10" s="4" t="s">
        <v>107</v>
      </c>
      <c r="X10" s="26">
        <v>1</v>
      </c>
      <c r="Y10" s="26">
        <v>1</v>
      </c>
      <c r="Z10" s="4" t="s">
        <v>108</v>
      </c>
      <c r="AA10" s="26">
        <v>2</v>
      </c>
      <c r="AB10" s="4" t="s">
        <v>115</v>
      </c>
      <c r="AC10" s="4" t="s">
        <v>115</v>
      </c>
      <c r="AD10" s="27">
        <v>0.125</v>
      </c>
      <c r="AE10" s="27">
        <v>0.125</v>
      </c>
      <c r="AF10" s="4" t="s">
        <v>110</v>
      </c>
      <c r="AG10" s="4" t="s">
        <v>110</v>
      </c>
      <c r="AH10" s="27">
        <v>0.47599999999999998</v>
      </c>
      <c r="AI10" s="26">
        <v>1</v>
      </c>
      <c r="AJ10" s="26">
        <v>1</v>
      </c>
      <c r="AK10" s="26">
        <v>4</v>
      </c>
      <c r="AL10" s="26">
        <v>4</v>
      </c>
      <c r="AM10" s="27">
        <v>6.16</v>
      </c>
      <c r="AN10" s="27">
        <v>-6.16</v>
      </c>
      <c r="AO10" s="27">
        <v>6.6000000000000003E-2</v>
      </c>
      <c r="AP10" s="27">
        <v>6.6000000000000003E-2</v>
      </c>
      <c r="AQ10" s="27">
        <v>9.6780000000000008</v>
      </c>
      <c r="AR10" s="27">
        <v>9.6120000000000001</v>
      </c>
      <c r="AS10" s="27">
        <v>4.3879999999999999</v>
      </c>
      <c r="AT10" s="27">
        <v>4.3220000000000001</v>
      </c>
      <c r="AU10" s="27">
        <v>13.678000000000001</v>
      </c>
      <c r="AV10" s="27">
        <v>13.612</v>
      </c>
      <c r="AW10" s="27">
        <v>8.3879999999999999</v>
      </c>
      <c r="AX10" s="27">
        <v>8.3219999999999992</v>
      </c>
      <c r="AY10" s="27">
        <v>5.3559999999999999</v>
      </c>
      <c r="AZ10" s="27">
        <v>5.2229999999999999</v>
      </c>
      <c r="BA10" s="27">
        <v>2.548</v>
      </c>
      <c r="BB10" s="27">
        <v>2.548</v>
      </c>
      <c r="BC10" s="27">
        <v>2.8519999999999999</v>
      </c>
      <c r="BD10" s="27">
        <v>2.8519999999999999</v>
      </c>
      <c r="BE10" s="27">
        <v>25.952000000000002</v>
      </c>
      <c r="BF10" s="27">
        <v>25.952000000000002</v>
      </c>
      <c r="BG10" s="27">
        <v>89434.9</v>
      </c>
      <c r="BH10" s="27">
        <v>66727.5</v>
      </c>
      <c r="BI10" s="27">
        <v>3.3649999999999999E-2</v>
      </c>
      <c r="BJ10" s="27">
        <v>3.3649999999999999E-2</v>
      </c>
      <c r="BK10" s="27">
        <v>0.34899999999999998</v>
      </c>
      <c r="BL10" s="27">
        <v>-0.34899999999999998</v>
      </c>
      <c r="BM10" s="26">
        <v>0</v>
      </c>
      <c r="BN10" s="26">
        <v>0</v>
      </c>
      <c r="BO10" s="26">
        <v>0</v>
      </c>
      <c r="BP10" s="26">
        <v>0</v>
      </c>
      <c r="BQ10" s="27">
        <v>863.2</v>
      </c>
      <c r="BR10" s="27">
        <v>667.62</v>
      </c>
      <c r="BS10" s="27">
        <v>94.65</v>
      </c>
      <c r="BT10" s="27">
        <v>94.51</v>
      </c>
      <c r="BU10" s="27">
        <v>69.13</v>
      </c>
      <c r="BV10" s="27">
        <v>69.02</v>
      </c>
      <c r="BW10" s="27">
        <v>-16.14</v>
      </c>
      <c r="BX10" s="4" t="s">
        <v>111</v>
      </c>
      <c r="BY10" s="27">
        <v>5.0999999999999997E-2</v>
      </c>
      <c r="BZ10" s="26">
        <v>22</v>
      </c>
      <c r="CA10" s="27">
        <v>5.8232270000000002</v>
      </c>
      <c r="CB10" s="27">
        <v>0.17172599999999999</v>
      </c>
      <c r="CC10" s="27">
        <v>0.15153910000000001</v>
      </c>
      <c r="CD10" s="27">
        <v>3.5006E-3</v>
      </c>
      <c r="CE10" s="26">
        <v>0</v>
      </c>
      <c r="CF10" s="5">
        <v>1.7359099999999999E-2</v>
      </c>
      <c r="CG10" s="5">
        <f t="shared" si="3"/>
        <v>0.98264090000000004</v>
      </c>
      <c r="CH10" s="4" t="s">
        <v>113</v>
      </c>
      <c r="CI10" s="10">
        <f t="shared" si="4"/>
        <v>81.311999999999998</v>
      </c>
    </row>
    <row r="11" spans="1:87" x14ac:dyDescent="0.25">
      <c r="A11" s="26">
        <v>19</v>
      </c>
      <c r="B11" s="26">
        <v>1</v>
      </c>
      <c r="C11" s="4" t="s">
        <v>101</v>
      </c>
      <c r="D11" s="4" t="s">
        <v>102</v>
      </c>
      <c r="E11" s="4" t="s">
        <v>119</v>
      </c>
      <c r="F11" s="4" t="s">
        <v>120</v>
      </c>
      <c r="G11" s="27">
        <v>6</v>
      </c>
      <c r="H11" s="27">
        <v>0.08</v>
      </c>
      <c r="I11" s="27">
        <v>0.08</v>
      </c>
      <c r="J11" s="27">
        <f t="shared" si="1"/>
        <v>6.0318527999999996E-2</v>
      </c>
      <c r="K11" s="27">
        <f t="shared" si="2"/>
        <v>0.96</v>
      </c>
      <c r="L11" s="27">
        <v>1.2</v>
      </c>
      <c r="M11" s="4" t="s">
        <v>101</v>
      </c>
      <c r="N11" s="27">
        <v>1.2</v>
      </c>
      <c r="O11" s="4" t="s">
        <v>101</v>
      </c>
      <c r="P11" s="27">
        <v>0.5</v>
      </c>
      <c r="Q11" s="27">
        <v>0.5</v>
      </c>
      <c r="R11" s="26">
        <v>1</v>
      </c>
      <c r="S11" s="26">
        <v>1</v>
      </c>
      <c r="T11" s="4" t="s">
        <v>114</v>
      </c>
      <c r="U11" s="4" t="s">
        <v>106</v>
      </c>
      <c r="V11" s="4" t="s">
        <v>107</v>
      </c>
      <c r="W11" s="4" t="s">
        <v>107</v>
      </c>
      <c r="X11" s="26">
        <v>1</v>
      </c>
      <c r="Y11" s="26">
        <v>1</v>
      </c>
      <c r="Z11" s="4" t="s">
        <v>108</v>
      </c>
      <c r="AA11" s="26">
        <v>2</v>
      </c>
      <c r="AB11" s="4" t="s">
        <v>115</v>
      </c>
      <c r="AC11" s="4" t="s">
        <v>115</v>
      </c>
      <c r="AD11" s="27">
        <v>0.125</v>
      </c>
      <c r="AE11" s="27">
        <v>0.125</v>
      </c>
      <c r="AF11" s="4" t="s">
        <v>110</v>
      </c>
      <c r="AG11" s="4" t="s">
        <v>110</v>
      </c>
      <c r="AH11" s="27">
        <v>0.47599999999999998</v>
      </c>
      <c r="AI11" s="26">
        <v>1</v>
      </c>
      <c r="AJ11" s="26">
        <v>1</v>
      </c>
      <c r="AK11" s="26">
        <v>4</v>
      </c>
      <c r="AL11" s="26">
        <v>4</v>
      </c>
      <c r="AM11" s="27">
        <v>3.9998999999999998</v>
      </c>
      <c r="AN11" s="27">
        <v>-3.9998999999999998</v>
      </c>
      <c r="AO11" s="27">
        <v>0.01</v>
      </c>
      <c r="AP11" s="27">
        <v>0.01</v>
      </c>
      <c r="AQ11" s="27">
        <v>9.6120000000000001</v>
      </c>
      <c r="AR11" s="27">
        <v>9.6020000000000003</v>
      </c>
      <c r="AS11" s="27">
        <v>4.3979999999999997</v>
      </c>
      <c r="AT11" s="27">
        <v>4.3879999999999999</v>
      </c>
      <c r="AU11" s="27">
        <v>13.612</v>
      </c>
      <c r="AV11" s="27">
        <v>13.602</v>
      </c>
      <c r="AW11" s="27">
        <v>8.3979999999999997</v>
      </c>
      <c r="AX11" s="27">
        <v>8.3879999999999999</v>
      </c>
      <c r="AY11" s="27">
        <v>5.2229999999999999</v>
      </c>
      <c r="AZ11" s="27">
        <v>5.2039999999999997</v>
      </c>
      <c r="BA11" s="27">
        <v>1.093</v>
      </c>
      <c r="BB11" s="27">
        <v>1.093</v>
      </c>
      <c r="BC11" s="27">
        <v>2.8050000000000002</v>
      </c>
      <c r="BD11" s="27">
        <v>2.8050000000000002</v>
      </c>
      <c r="BE11" s="27">
        <v>8.8049999999999997</v>
      </c>
      <c r="BF11" s="27">
        <v>8.8049999999999997</v>
      </c>
      <c r="BG11" s="27">
        <v>58073.7</v>
      </c>
      <c r="BH11" s="27">
        <v>43328.9</v>
      </c>
      <c r="BI11" s="27">
        <v>3.422E-2</v>
      </c>
      <c r="BJ11" s="27">
        <v>3.422E-2</v>
      </c>
      <c r="BK11" s="27">
        <v>0.22700000000000001</v>
      </c>
      <c r="BL11" s="27">
        <v>-0.22700000000000001</v>
      </c>
      <c r="BM11" s="26">
        <v>0</v>
      </c>
      <c r="BN11" s="26">
        <v>0</v>
      </c>
      <c r="BO11" s="26">
        <v>0</v>
      </c>
      <c r="BP11" s="26">
        <v>0</v>
      </c>
      <c r="BQ11" s="27">
        <v>223.93</v>
      </c>
      <c r="BR11" s="27">
        <v>174.33</v>
      </c>
      <c r="BS11" s="27">
        <v>94.51</v>
      </c>
      <c r="BT11" s="27">
        <v>94.45</v>
      </c>
      <c r="BU11" s="27">
        <v>69.59</v>
      </c>
      <c r="BV11" s="27">
        <v>69.55</v>
      </c>
      <c r="BW11" s="27">
        <v>-16.14</v>
      </c>
      <c r="BX11" s="4" t="s">
        <v>111</v>
      </c>
      <c r="BY11" s="27">
        <v>5.0999999999999997E-2</v>
      </c>
      <c r="BZ11" s="26">
        <v>22</v>
      </c>
      <c r="CA11" s="27">
        <v>5.8232270000000002</v>
      </c>
      <c r="CB11" s="27">
        <v>0.17172599999999999</v>
      </c>
      <c r="CC11" s="27">
        <v>0.15153910000000001</v>
      </c>
      <c r="CD11" s="27">
        <v>9.0919999999999998E-4</v>
      </c>
      <c r="CE11" s="26">
        <v>0</v>
      </c>
      <c r="CF11" s="5">
        <v>4.5088999999999997E-3</v>
      </c>
      <c r="CG11" s="5">
        <f t="shared" si="3"/>
        <v>0.99549109999999996</v>
      </c>
      <c r="CH11" s="4" t="s">
        <v>113</v>
      </c>
      <c r="CI11" s="10">
        <f t="shared" si="4"/>
        <v>21.119999999999997</v>
      </c>
    </row>
    <row r="12" spans="1:87" x14ac:dyDescent="0.25">
      <c r="A12" s="26">
        <v>21</v>
      </c>
      <c r="B12" s="26">
        <v>1</v>
      </c>
      <c r="C12" s="4" t="s">
        <v>101</v>
      </c>
      <c r="D12" s="4" t="s">
        <v>102</v>
      </c>
      <c r="E12" s="4" t="s">
        <v>119</v>
      </c>
      <c r="F12" s="4" t="s">
        <v>121</v>
      </c>
      <c r="G12" s="27">
        <v>26.5</v>
      </c>
      <c r="H12" s="27">
        <v>0.05</v>
      </c>
      <c r="I12" s="27">
        <v>0.05</v>
      </c>
      <c r="J12" s="27">
        <f t="shared" si="1"/>
        <v>0.10406516875000001</v>
      </c>
      <c r="K12" s="27">
        <f t="shared" si="2"/>
        <v>2.6500000000000004</v>
      </c>
      <c r="L12" s="27">
        <v>1.2</v>
      </c>
      <c r="M12" s="4" t="s">
        <v>101</v>
      </c>
      <c r="N12" s="27">
        <v>1.2</v>
      </c>
      <c r="O12" s="4" t="s">
        <v>101</v>
      </c>
      <c r="P12" s="27">
        <v>0.5</v>
      </c>
      <c r="Q12" s="27">
        <v>0.5</v>
      </c>
      <c r="R12" s="26">
        <v>1</v>
      </c>
      <c r="S12" s="26">
        <v>1</v>
      </c>
      <c r="T12" s="4" t="s">
        <v>114</v>
      </c>
      <c r="U12" s="4" t="s">
        <v>106</v>
      </c>
      <c r="V12" s="4" t="s">
        <v>107</v>
      </c>
      <c r="W12" s="4" t="s">
        <v>107</v>
      </c>
      <c r="X12" s="26">
        <v>1</v>
      </c>
      <c r="Y12" s="26">
        <v>1</v>
      </c>
      <c r="Z12" s="4" t="s">
        <v>108</v>
      </c>
      <c r="AA12" s="26">
        <v>2</v>
      </c>
      <c r="AB12" s="4" t="s">
        <v>115</v>
      </c>
      <c r="AC12" s="4" t="s">
        <v>115</v>
      </c>
      <c r="AD12" s="27">
        <v>0.125</v>
      </c>
      <c r="AE12" s="27">
        <v>0.125</v>
      </c>
      <c r="AF12" s="4" t="s">
        <v>110</v>
      </c>
      <c r="AG12" s="4" t="s">
        <v>110</v>
      </c>
      <c r="AH12" s="27">
        <v>0.47599999999999998</v>
      </c>
      <c r="AI12" s="26">
        <v>1</v>
      </c>
      <c r="AJ12" s="26">
        <v>1</v>
      </c>
      <c r="AK12" s="26">
        <v>4</v>
      </c>
      <c r="AL12" s="26">
        <v>4</v>
      </c>
      <c r="AM12" s="27">
        <v>2.1600999999999999</v>
      </c>
      <c r="AN12" s="27">
        <v>-2.1600999999999999</v>
      </c>
      <c r="AO12" s="27">
        <v>0.108</v>
      </c>
      <c r="AP12" s="27">
        <v>0.108</v>
      </c>
      <c r="AQ12" s="27">
        <v>9.6120000000000001</v>
      </c>
      <c r="AR12" s="27">
        <v>9.5039999999999996</v>
      </c>
      <c r="AS12" s="27">
        <v>4.4960000000000004</v>
      </c>
      <c r="AT12" s="27">
        <v>4.3879999999999999</v>
      </c>
      <c r="AU12" s="27">
        <v>13.612</v>
      </c>
      <c r="AV12" s="27">
        <v>13.504</v>
      </c>
      <c r="AW12" s="27">
        <v>8.4960000000000004</v>
      </c>
      <c r="AX12" s="27">
        <v>8.3879999999999999</v>
      </c>
      <c r="AY12" s="27">
        <v>5.2229999999999999</v>
      </c>
      <c r="AZ12" s="27">
        <v>5.008</v>
      </c>
      <c r="BA12" s="27">
        <v>3.843</v>
      </c>
      <c r="BB12" s="27">
        <v>3.843</v>
      </c>
      <c r="BC12" s="27">
        <v>1.524</v>
      </c>
      <c r="BD12" s="27">
        <v>1.524</v>
      </c>
      <c r="BE12" s="27">
        <v>28.024000000000001</v>
      </c>
      <c r="BF12" s="27">
        <v>28.024000000000001</v>
      </c>
      <c r="BG12" s="27">
        <v>50177.9</v>
      </c>
      <c r="BH12" s="27">
        <v>36942.400000000001</v>
      </c>
      <c r="BI12" s="27">
        <v>3.9370000000000002E-2</v>
      </c>
      <c r="BJ12" s="27">
        <v>3.9370000000000002E-2</v>
      </c>
      <c r="BK12" s="27">
        <v>0.313</v>
      </c>
      <c r="BL12" s="27">
        <v>-0.313</v>
      </c>
      <c r="BM12" s="26">
        <v>0</v>
      </c>
      <c r="BN12" s="26">
        <v>0</v>
      </c>
      <c r="BO12" s="26">
        <v>0</v>
      </c>
      <c r="BP12" s="26">
        <v>0</v>
      </c>
      <c r="BQ12" s="27">
        <v>798.65</v>
      </c>
      <c r="BR12" s="27">
        <v>614.98</v>
      </c>
      <c r="BS12" s="27">
        <v>94.51</v>
      </c>
      <c r="BT12" s="27">
        <v>94.14</v>
      </c>
      <c r="BU12" s="27">
        <v>68.63</v>
      </c>
      <c r="BV12" s="27">
        <v>68.349999999999994</v>
      </c>
      <c r="BW12" s="27">
        <v>-16.350000000000001</v>
      </c>
      <c r="BX12" s="4" t="s">
        <v>111</v>
      </c>
      <c r="BY12" s="27">
        <v>5.0999999999999997E-2</v>
      </c>
      <c r="BZ12" s="26">
        <v>22</v>
      </c>
      <c r="CA12" s="27">
        <v>4.579402</v>
      </c>
      <c r="CB12" s="27">
        <v>0.21836900000000001</v>
      </c>
      <c r="CC12" s="27">
        <v>0.15153910000000001</v>
      </c>
      <c r="CD12" s="27">
        <v>4.0157999999999999E-3</v>
      </c>
      <c r="CE12" s="26">
        <v>0</v>
      </c>
      <c r="CF12" s="5">
        <v>1.5660500000000001E-2</v>
      </c>
      <c r="CG12" s="5">
        <f t="shared" si="3"/>
        <v>0.98433950000000003</v>
      </c>
      <c r="CH12" s="4" t="s">
        <v>113</v>
      </c>
      <c r="CI12" s="10">
        <f t="shared" si="4"/>
        <v>58.300000000000011</v>
      </c>
    </row>
    <row r="13" spans="1:87" x14ac:dyDescent="0.25">
      <c r="A13" s="26">
        <v>23</v>
      </c>
      <c r="B13" s="26">
        <v>1</v>
      </c>
      <c r="C13" s="4" t="s">
        <v>101</v>
      </c>
      <c r="D13" s="4" t="s">
        <v>102</v>
      </c>
      <c r="E13" s="4" t="s">
        <v>121</v>
      </c>
      <c r="F13" s="4" t="s">
        <v>122</v>
      </c>
      <c r="G13" s="27">
        <v>36.6</v>
      </c>
      <c r="H13" s="27">
        <v>0.04</v>
      </c>
      <c r="I13" s="27">
        <v>0.04</v>
      </c>
      <c r="J13" s="27">
        <f t="shared" si="1"/>
        <v>9.1985755200000005E-2</v>
      </c>
      <c r="K13" s="27">
        <f t="shared" si="2"/>
        <v>2.9280000000000004</v>
      </c>
      <c r="L13" s="27">
        <v>1.2</v>
      </c>
      <c r="M13" s="4" t="s">
        <v>101</v>
      </c>
      <c r="N13" s="27">
        <v>1.2</v>
      </c>
      <c r="O13" s="4" t="s">
        <v>101</v>
      </c>
      <c r="P13" s="27">
        <v>0.5</v>
      </c>
      <c r="Q13" s="27">
        <v>0.5</v>
      </c>
      <c r="R13" s="26">
        <v>1</v>
      </c>
      <c r="S13" s="26">
        <v>1</v>
      </c>
      <c r="T13" s="4" t="s">
        <v>114</v>
      </c>
      <c r="U13" s="4" t="s">
        <v>106</v>
      </c>
      <c r="V13" s="4" t="s">
        <v>107</v>
      </c>
      <c r="W13" s="4" t="s">
        <v>107</v>
      </c>
      <c r="X13" s="26">
        <v>1</v>
      </c>
      <c r="Y13" s="26">
        <v>1</v>
      </c>
      <c r="Z13" s="4" t="s">
        <v>108</v>
      </c>
      <c r="AA13" s="26">
        <v>2</v>
      </c>
      <c r="AB13" s="4" t="s">
        <v>115</v>
      </c>
      <c r="AC13" s="4" t="s">
        <v>115</v>
      </c>
      <c r="AD13" s="27">
        <v>0.125</v>
      </c>
      <c r="AE13" s="27">
        <v>0.125</v>
      </c>
      <c r="AF13" s="4" t="s">
        <v>110</v>
      </c>
      <c r="AG13" s="4" t="s">
        <v>110</v>
      </c>
      <c r="AH13" s="27">
        <v>0.47599999999999998</v>
      </c>
      <c r="AI13" s="26">
        <v>1</v>
      </c>
      <c r="AJ13" s="26">
        <v>1</v>
      </c>
      <c r="AK13" s="26">
        <v>4</v>
      </c>
      <c r="AL13" s="26">
        <v>4</v>
      </c>
      <c r="AM13" s="27">
        <v>2.1600999999999999</v>
      </c>
      <c r="AN13" s="27">
        <v>-2.1600999999999999</v>
      </c>
      <c r="AO13" s="27">
        <v>0.47199999999999998</v>
      </c>
      <c r="AP13" s="27">
        <v>0.47199999999999998</v>
      </c>
      <c r="AQ13" s="27">
        <v>9.5039999999999996</v>
      </c>
      <c r="AR13" s="27">
        <v>9.032</v>
      </c>
      <c r="AS13" s="27">
        <v>4.968</v>
      </c>
      <c r="AT13" s="27">
        <v>4.4960000000000004</v>
      </c>
      <c r="AU13" s="27">
        <v>13.504</v>
      </c>
      <c r="AV13" s="27">
        <v>13.032</v>
      </c>
      <c r="AW13" s="27">
        <v>8.968</v>
      </c>
      <c r="AX13" s="27">
        <v>8.4960000000000004</v>
      </c>
      <c r="AY13" s="27">
        <v>5.008</v>
      </c>
      <c r="AZ13" s="27">
        <v>4.0640000000000001</v>
      </c>
      <c r="BA13" s="27">
        <v>12.503</v>
      </c>
      <c r="BB13" s="27">
        <v>12.503</v>
      </c>
      <c r="BC13" s="27">
        <v>1.1439999999999999</v>
      </c>
      <c r="BD13" s="27">
        <v>1.1439999999999999</v>
      </c>
      <c r="BE13" s="27">
        <v>37.744</v>
      </c>
      <c r="BF13" s="27">
        <v>37.744</v>
      </c>
      <c r="BG13" s="27">
        <v>62074.2</v>
      </c>
      <c r="BH13" s="27">
        <v>46178</v>
      </c>
      <c r="BI13" s="27">
        <v>4.1959999999999997E-2</v>
      </c>
      <c r="BJ13" s="27">
        <v>4.1959999999999997E-2</v>
      </c>
      <c r="BK13" s="27">
        <v>0.49</v>
      </c>
      <c r="BL13" s="27">
        <v>-0.49</v>
      </c>
      <c r="BM13" s="26">
        <v>0</v>
      </c>
      <c r="BN13" s="26">
        <v>0</v>
      </c>
      <c r="BO13" s="26">
        <v>0</v>
      </c>
      <c r="BP13" s="26">
        <v>0</v>
      </c>
      <c r="BQ13" s="27">
        <v>1006.15</v>
      </c>
      <c r="BR13" s="27">
        <v>780.55</v>
      </c>
      <c r="BS13" s="27">
        <v>94.14</v>
      </c>
      <c r="BT13" s="27">
        <v>93.67</v>
      </c>
      <c r="BU13" s="27">
        <v>69</v>
      </c>
      <c r="BV13" s="27">
        <v>68.63</v>
      </c>
      <c r="BW13" s="27">
        <v>-16.45</v>
      </c>
      <c r="BX13" s="4" t="s">
        <v>111</v>
      </c>
      <c r="BY13" s="27">
        <v>5.0999999999999997E-2</v>
      </c>
      <c r="BZ13" s="26">
        <v>22</v>
      </c>
      <c r="CA13" s="27">
        <v>4.1866120000000002</v>
      </c>
      <c r="CB13" s="27">
        <v>0.23885700000000001</v>
      </c>
      <c r="CC13" s="27">
        <v>0.15153910000000001</v>
      </c>
      <c r="CD13" s="27">
        <v>5.5462999999999997E-3</v>
      </c>
      <c r="CE13" s="26">
        <v>0</v>
      </c>
      <c r="CF13" s="5">
        <v>1.9774099999999999E-2</v>
      </c>
      <c r="CG13" s="5">
        <f t="shared" si="3"/>
        <v>0.98022589999999998</v>
      </c>
      <c r="CH13" s="4" t="s">
        <v>113</v>
      </c>
      <c r="CI13" s="10">
        <f t="shared" si="4"/>
        <v>64.416000000000011</v>
      </c>
    </row>
    <row r="14" spans="1:87" x14ac:dyDescent="0.25">
      <c r="A14" s="26">
        <v>25</v>
      </c>
      <c r="B14" s="26">
        <v>1</v>
      </c>
      <c r="C14" s="4" t="s">
        <v>101</v>
      </c>
      <c r="D14" s="4" t="s">
        <v>102</v>
      </c>
      <c r="E14" s="4" t="s">
        <v>122</v>
      </c>
      <c r="F14" s="4" t="s">
        <v>8</v>
      </c>
      <c r="G14" s="27">
        <v>0.5</v>
      </c>
      <c r="H14" s="27">
        <v>0.04</v>
      </c>
      <c r="I14" s="27">
        <v>0.04</v>
      </c>
      <c r="J14" s="27">
        <f t="shared" si="1"/>
        <v>1.256636E-3</v>
      </c>
      <c r="K14" s="27">
        <f t="shared" si="2"/>
        <v>0.04</v>
      </c>
      <c r="L14" s="27">
        <v>1.2</v>
      </c>
      <c r="M14" s="4" t="s">
        <v>101</v>
      </c>
      <c r="N14" s="27">
        <v>1.2</v>
      </c>
      <c r="O14" s="4" t="s">
        <v>101</v>
      </c>
      <c r="P14" s="27">
        <v>0.5</v>
      </c>
      <c r="Q14" s="27">
        <v>0.5</v>
      </c>
      <c r="R14" s="26">
        <v>1</v>
      </c>
      <c r="S14" s="26">
        <v>1</v>
      </c>
      <c r="T14" s="4" t="s">
        <v>114</v>
      </c>
      <c r="U14" s="4" t="s">
        <v>106</v>
      </c>
      <c r="V14" s="4" t="s">
        <v>107</v>
      </c>
      <c r="W14" s="4" t="s">
        <v>107</v>
      </c>
      <c r="X14" s="26">
        <v>1</v>
      </c>
      <c r="Y14" s="26">
        <v>1</v>
      </c>
      <c r="Z14" s="4" t="s">
        <v>108</v>
      </c>
      <c r="AA14" s="26">
        <v>2</v>
      </c>
      <c r="AB14" s="4" t="s">
        <v>115</v>
      </c>
      <c r="AC14" s="4" t="s">
        <v>115</v>
      </c>
      <c r="AD14" s="27">
        <v>0.125</v>
      </c>
      <c r="AE14" s="27">
        <v>0.125</v>
      </c>
      <c r="AF14" s="4" t="s">
        <v>110</v>
      </c>
      <c r="AG14" s="4" t="s">
        <v>110</v>
      </c>
      <c r="AH14" s="27">
        <v>0.47599999999999998</v>
      </c>
      <c r="AI14" s="26">
        <v>1</v>
      </c>
      <c r="AJ14" s="26">
        <v>1</v>
      </c>
      <c r="AK14" s="26">
        <v>4</v>
      </c>
      <c r="AL14" s="26">
        <v>4</v>
      </c>
      <c r="AM14" s="27">
        <v>2.1600999999999999</v>
      </c>
      <c r="AN14" s="27">
        <v>-2.1600999999999999</v>
      </c>
      <c r="AO14" s="27">
        <v>2.1000000000000001E-2</v>
      </c>
      <c r="AP14" s="27">
        <v>2.1000000000000001E-2</v>
      </c>
      <c r="AQ14" s="27">
        <v>9.032</v>
      </c>
      <c r="AR14" s="27">
        <v>9.0120000000000005</v>
      </c>
      <c r="AS14" s="27">
        <v>4.9880000000000004</v>
      </c>
      <c r="AT14" s="27">
        <v>4.968</v>
      </c>
      <c r="AU14" s="27">
        <v>13.032</v>
      </c>
      <c r="AV14" s="27">
        <v>13.012</v>
      </c>
      <c r="AW14" s="27">
        <v>8.9879999999999995</v>
      </c>
      <c r="AX14" s="27">
        <v>8.968</v>
      </c>
      <c r="AY14" s="27">
        <v>4.0640000000000001</v>
      </c>
      <c r="AZ14" s="27">
        <v>4.0229999999999997</v>
      </c>
      <c r="BA14" s="27">
        <v>12.503</v>
      </c>
      <c r="BB14" s="27">
        <v>12.503</v>
      </c>
      <c r="BC14" s="27">
        <v>1.1439999999999999</v>
      </c>
      <c r="BD14" s="27">
        <v>1.1439999999999999</v>
      </c>
      <c r="BE14" s="27">
        <v>1.6439999999999999</v>
      </c>
      <c r="BF14" s="27">
        <v>1.6439999999999999</v>
      </c>
      <c r="BG14" s="27">
        <v>62074.2</v>
      </c>
      <c r="BH14" s="27">
        <v>46178</v>
      </c>
      <c r="BI14" s="27">
        <v>4.1959999999999997E-2</v>
      </c>
      <c r="BJ14" s="27">
        <v>4.1959999999999997E-2</v>
      </c>
      <c r="BK14" s="27">
        <v>0.49</v>
      </c>
      <c r="BL14" s="27">
        <v>-0.49</v>
      </c>
      <c r="BM14" s="26">
        <v>0</v>
      </c>
      <c r="BN14" s="26">
        <v>0</v>
      </c>
      <c r="BO14" s="26">
        <v>0</v>
      </c>
      <c r="BP14" s="26">
        <v>0</v>
      </c>
      <c r="BQ14" s="27">
        <v>13.69</v>
      </c>
      <c r="BR14" s="27">
        <v>10.66</v>
      </c>
      <c r="BS14" s="27">
        <v>93.67</v>
      </c>
      <c r="BT14" s="27">
        <v>93.67</v>
      </c>
      <c r="BU14" s="27">
        <v>69</v>
      </c>
      <c r="BV14" s="27">
        <v>69</v>
      </c>
      <c r="BW14" s="27">
        <v>-16.45</v>
      </c>
      <c r="BX14" s="4" t="s">
        <v>111</v>
      </c>
      <c r="BY14" s="27">
        <v>5.0999999999999997E-2</v>
      </c>
      <c r="BZ14" s="26">
        <v>22</v>
      </c>
      <c r="CA14" s="27">
        <v>4.1866120000000002</v>
      </c>
      <c r="CB14" s="27">
        <v>0.23885700000000001</v>
      </c>
      <c r="CC14" s="27">
        <v>0.15153910000000001</v>
      </c>
      <c r="CD14" s="27">
        <v>7.5799999999999999E-5</v>
      </c>
      <c r="CE14" s="26">
        <v>0</v>
      </c>
      <c r="CF14" s="5">
        <v>2.7010000000000001E-4</v>
      </c>
      <c r="CG14" s="5">
        <f t="shared" si="3"/>
        <v>0.99972989999999995</v>
      </c>
      <c r="CH14" s="4" t="s">
        <v>113</v>
      </c>
      <c r="CI14" s="10">
        <f t="shared" si="4"/>
        <v>0.88</v>
      </c>
    </row>
    <row r="15" spans="1:87" x14ac:dyDescent="0.25">
      <c r="J15" s="31">
        <f>SUM(J3:J14)</f>
        <v>1.5235423448100001</v>
      </c>
      <c r="K15" s="31">
        <f>SUM(K3:K14)</f>
        <v>28.521200000000004</v>
      </c>
      <c r="CF15" s="15"/>
      <c r="CG15" s="15"/>
      <c r="CI15" s="15">
        <f>SUM(CI3:CI14)</f>
        <v>627.46640000000014</v>
      </c>
    </row>
    <row r="16" spans="1:87" x14ac:dyDescent="0.25">
      <c r="D16" s="10" t="s">
        <v>291</v>
      </c>
      <c r="E16" s="10">
        <f>J15*0.75%</f>
        <v>1.1426567586075E-2</v>
      </c>
    </row>
    <row r="17" spans="4:6" x14ac:dyDescent="0.25">
      <c r="D17" s="10" t="s">
        <v>292</v>
      </c>
      <c r="E17" s="10">
        <f>J15*2%</f>
        <v>3.0470846896200002E-2</v>
      </c>
    </row>
    <row r="19" spans="4:6" ht="144" x14ac:dyDescent="0.25">
      <c r="D19" s="32" t="s">
        <v>293</v>
      </c>
      <c r="E19" s="10" t="s">
        <v>294</v>
      </c>
      <c r="F19" s="10" t="s">
        <v>288</v>
      </c>
    </row>
    <row r="20" spans="4:6" x14ac:dyDescent="0.25">
      <c r="D20" s="10">
        <f>35.45/K15</f>
        <v>1.2429350798704122</v>
      </c>
      <c r="E20" s="10">
        <f>K15/396</f>
        <v>7.2023232323232336E-2</v>
      </c>
      <c r="F20" s="10">
        <f>CI15/K15</f>
        <v>22</v>
      </c>
    </row>
  </sheetData>
  <mergeCells count="1">
    <mergeCell ref="A1:CH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I21" sqref="I21"/>
    </sheetView>
  </sheetViews>
  <sheetFormatPr defaultRowHeight="12" x14ac:dyDescent="0.25"/>
  <cols>
    <col min="1" max="1" width="15.7109375" style="1" customWidth="1"/>
    <col min="2" max="2" width="7.140625" style="1" bestFit="1" customWidth="1"/>
    <col min="3" max="3" width="8.140625" style="1" bestFit="1" customWidth="1"/>
    <col min="4" max="4" width="8.7109375" style="1" bestFit="1" customWidth="1"/>
    <col min="5" max="6" width="8.85546875" style="1" bestFit="1" customWidth="1"/>
    <col min="7" max="7" width="8.7109375" style="1" bestFit="1" customWidth="1"/>
    <col min="8" max="8" width="9" style="1" bestFit="1" customWidth="1"/>
    <col min="9" max="9" width="18.5703125" style="1" customWidth="1"/>
    <col min="10" max="16384" width="9.140625" style="1"/>
  </cols>
  <sheetData>
    <row r="1" spans="1:9" x14ac:dyDescent="0.25">
      <c r="A1" s="23"/>
      <c r="B1" s="23"/>
      <c r="C1" s="23"/>
      <c r="D1" s="23"/>
      <c r="E1" s="23"/>
      <c r="F1" s="23"/>
      <c r="G1" s="23"/>
      <c r="H1" s="23"/>
    </row>
    <row r="2" spans="1:9" ht="6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9</v>
      </c>
      <c r="F2" s="2" t="s">
        <v>10</v>
      </c>
      <c r="G2" s="2" t="s">
        <v>11</v>
      </c>
      <c r="H2" s="2" t="s">
        <v>12</v>
      </c>
      <c r="I2" s="3" t="s">
        <v>13</v>
      </c>
    </row>
    <row r="3" spans="1:9" ht="24" x14ac:dyDescent="0.25">
      <c r="A3" s="4" t="s">
        <v>4</v>
      </c>
      <c r="B3" s="5">
        <v>7.4939896000000006E-2</v>
      </c>
      <c r="C3" s="5">
        <v>0.12</v>
      </c>
      <c r="D3" s="5">
        <v>0.1</v>
      </c>
      <c r="E3" s="5">
        <v>7.4939896000000006E-3</v>
      </c>
      <c r="F3" s="5">
        <v>1.2E-2</v>
      </c>
      <c r="G3" s="5">
        <v>7.4939896000000006E-2</v>
      </c>
      <c r="H3" s="5">
        <v>1.6012832470437375</v>
      </c>
      <c r="I3" s="6" t="str">
        <f>IF((H3&gt;=1)*(H3&lt;=1.3),"тр, тепла и мат, хар, опт-ны",IF((H3&gt;1.3)*(H3&lt;=1.4),"тр, тепла и мат, хар, бл, к опт-ным",IF((H3&gt;1.4)*(H3&lt;=5),"изл, тр, тепла и мат, хар, завыш,")))</f>
        <v>изл, тр, тепла и мат, хар, завыш,</v>
      </c>
    </row>
    <row r="4" spans="1:9" ht="24" x14ac:dyDescent="0.25">
      <c r="A4" s="4" t="s">
        <v>5</v>
      </c>
      <c r="B4" s="5">
        <v>6.3745983000000006E-2</v>
      </c>
      <c r="C4" s="5">
        <v>9.5000000000000001E-2</v>
      </c>
      <c r="D4" s="5">
        <v>2.7E-2</v>
      </c>
      <c r="E4" s="5">
        <v>1.721141541E-3</v>
      </c>
      <c r="F4" s="5">
        <v>2.565E-3</v>
      </c>
      <c r="G4" s="5">
        <v>6.3745983000000006E-2</v>
      </c>
      <c r="H4" s="5">
        <v>1.4902899842332025</v>
      </c>
      <c r="I4" s="6" t="str">
        <f t="shared" ref="I4:I7" si="0">IF((H4&gt;=1)*(H4&lt;=1.3),"тр, тепла и мат, хар, опт-ны",IF((H4&gt;1.3)*(H4&lt;=1.4),"тр, тепла и мат, хар, бл, к опт-ным",IF((H4&gt;1.4)*(H4&lt;=5),"изл, тр, тепла и мат, хар, завыш,")))</f>
        <v>изл, тр, тепла и мат, хар, завыш,</v>
      </c>
    </row>
    <row r="5" spans="1:9" ht="24" x14ac:dyDescent="0.25">
      <c r="A5" s="4" t="s">
        <v>6</v>
      </c>
      <c r="B5" s="5">
        <v>7.0265423999999993E-2</v>
      </c>
      <c r="C5" s="5">
        <v>8.2000000000000003E-2</v>
      </c>
      <c r="D5" s="5">
        <v>2.7E-2</v>
      </c>
      <c r="E5" s="5">
        <v>1.8971664479999998E-3</v>
      </c>
      <c r="F5" s="5">
        <v>2.2140000000000003E-3</v>
      </c>
      <c r="G5" s="5">
        <v>7.0265423999999993E-2</v>
      </c>
      <c r="H5" s="5">
        <v>1.1670035606701814</v>
      </c>
      <c r="I5" s="6" t="str">
        <f t="shared" si="0"/>
        <v>тр, тепла и мат, хар, опт-ны</v>
      </c>
    </row>
    <row r="6" spans="1:9" ht="24" x14ac:dyDescent="0.25">
      <c r="A6" s="4" t="s">
        <v>7</v>
      </c>
      <c r="B6" s="5">
        <v>4.1041958000000003E-2</v>
      </c>
      <c r="C6" s="5">
        <v>0.05</v>
      </c>
      <c r="D6" s="5">
        <v>5.3999999999999999E-2</v>
      </c>
      <c r="E6" s="5">
        <v>2.2162657320000004E-3</v>
      </c>
      <c r="F6" s="5">
        <v>2.7000000000000001E-3</v>
      </c>
      <c r="G6" s="5">
        <v>4.104195800000001E-2</v>
      </c>
      <c r="H6" s="5">
        <v>1.2182654638455601</v>
      </c>
      <c r="I6" s="6" t="str">
        <f t="shared" si="0"/>
        <v>тр, тепла и мат, хар, опт-ны</v>
      </c>
    </row>
    <row r="7" spans="1:9" ht="24" x14ac:dyDescent="0.25">
      <c r="A7" s="7" t="s">
        <v>8</v>
      </c>
      <c r="B7" s="8">
        <v>4.5226930999999998E-2</v>
      </c>
      <c r="C7" s="8">
        <v>0.17</v>
      </c>
      <c r="D7" s="8">
        <v>5.3999999999999999E-2</v>
      </c>
      <c r="E7" s="8">
        <v>2.4422542739999998E-3</v>
      </c>
      <c r="F7" s="8">
        <v>9.1800000000000007E-3</v>
      </c>
      <c r="G7" s="8">
        <v>4.5226930999999998E-2</v>
      </c>
      <c r="H7" s="8">
        <v>3.758822370679983</v>
      </c>
      <c r="I7" s="9" t="str">
        <f t="shared" si="0"/>
        <v>изл, тр, тепла и мат, хар, завыш,</v>
      </c>
    </row>
    <row r="8" spans="1:9" x14ac:dyDescent="0.25">
      <c r="A8" s="10"/>
      <c r="B8" s="11">
        <f t="shared" ref="B8:H8" si="1">SUM(B3:B7)</f>
        <v>0.29522019200000005</v>
      </c>
      <c r="C8" s="11">
        <f t="shared" si="1"/>
        <v>0.51700000000000002</v>
      </c>
      <c r="D8" s="11">
        <f t="shared" si="1"/>
        <v>0.26200000000000001</v>
      </c>
      <c r="E8" s="11">
        <f t="shared" si="1"/>
        <v>1.5770817595000004E-2</v>
      </c>
      <c r="F8" s="11">
        <f t="shared" si="1"/>
        <v>2.8659E-2</v>
      </c>
      <c r="G8" s="11">
        <f t="shared" si="1"/>
        <v>0.29522019200000005</v>
      </c>
      <c r="H8" s="11">
        <f t="shared" si="1"/>
        <v>9.2356646264726656</v>
      </c>
      <c r="I8" s="11"/>
    </row>
    <row r="9" spans="1:9" x14ac:dyDescent="0.25">
      <c r="A9" s="12" t="s">
        <v>14</v>
      </c>
      <c r="B9" s="24">
        <f>E8/D8</f>
        <v>6.0193960286259555E-2</v>
      </c>
      <c r="C9" s="24"/>
      <c r="D9" s="24"/>
      <c r="E9" s="24"/>
      <c r="F9" s="24"/>
      <c r="G9" s="24"/>
      <c r="H9" s="24"/>
      <c r="I9" s="13"/>
    </row>
    <row r="10" spans="1:9" ht="24" x14ac:dyDescent="0.25">
      <c r="A10" s="12" t="s">
        <v>15</v>
      </c>
      <c r="B10" s="24">
        <f>F8/E8</f>
        <v>1.8172171371182479</v>
      </c>
      <c r="C10" s="24"/>
      <c r="D10" s="24"/>
      <c r="E10" s="24"/>
      <c r="F10" s="24"/>
      <c r="G10" s="24"/>
      <c r="H10" s="24"/>
      <c r="I10" s="14" t="str">
        <f>IF((B10&gt;=1)*(B10&lt;=1.3),"тр, тепла и мат, хар, опт-ны",IF((B10&gt;1.3)*(B10&lt;=1.4),"тр, тепла и мат, хар, бл, к опт-ным",IF((B10&gt;1.4)*(B10&lt;=5),"изл, тр, тепла и мат, хар, завыш,")))</f>
        <v>изл, тр, тепла и мат, хар, завыш,</v>
      </c>
    </row>
    <row r="11" spans="1:9" x14ac:dyDescent="0.25">
      <c r="B11" s="15"/>
      <c r="C11" s="15"/>
      <c r="D11" s="15"/>
      <c r="E11" s="15"/>
      <c r="F11" s="15"/>
      <c r="G11" s="15"/>
      <c r="H11" s="15"/>
      <c r="I11" s="15"/>
    </row>
  </sheetData>
  <mergeCells count="3">
    <mergeCell ref="A1:H1"/>
    <mergeCell ref="B9:H9"/>
    <mergeCell ref="B10:H1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 потр. Кот.№47</vt:lpstr>
      <vt:lpstr>Расчет сети Кот.№47</vt:lpstr>
      <vt:lpstr>РЭТС Кот.№47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79054</dc:creator>
  <cp:lastModifiedBy>79054</cp:lastModifiedBy>
  <dcterms:created xsi:type="dcterms:W3CDTF">2025-09-01T10:10:15Z</dcterms:created>
  <dcterms:modified xsi:type="dcterms:W3CDTF">2025-09-01T13:08:16Z</dcterms:modified>
</cp:coreProperties>
</file>