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1"/>
  <c r="K30"/>
  <c r="K35"/>
  <c r="K44"/>
  <c r="K97"/>
  <c r="K111"/>
  <c r="K149"/>
  <c r="I15"/>
  <c r="I14" s="1"/>
  <c r="I16"/>
  <c r="J16"/>
  <c r="K16" s="1"/>
  <c r="I17"/>
  <c r="J17"/>
  <c r="K17" s="1"/>
  <c r="J28"/>
  <c r="I29"/>
  <c r="I27" s="1"/>
  <c r="J29"/>
  <c r="J27" s="1"/>
  <c r="K27" s="1"/>
  <c r="I32"/>
  <c r="I31" s="1"/>
  <c r="I33"/>
  <c r="J33"/>
  <c r="J32" s="1"/>
  <c r="I34"/>
  <c r="J34"/>
  <c r="K34" s="1"/>
  <c r="J38"/>
  <c r="J37" s="1"/>
  <c r="I42"/>
  <c r="I40" s="1"/>
  <c r="I43"/>
  <c r="J43"/>
  <c r="J42" s="1"/>
  <c r="J48"/>
  <c r="J49"/>
  <c r="J53"/>
  <c r="J52" s="1"/>
  <c r="J58"/>
  <c r="J57" s="1"/>
  <c r="J56" s="1"/>
  <c r="J64"/>
  <c r="J69"/>
  <c r="J67" s="1"/>
  <c r="J74"/>
  <c r="J72" s="1"/>
  <c r="J79"/>
  <c r="J78" s="1"/>
  <c r="J76" s="1"/>
  <c r="J83"/>
  <c r="J82" s="1"/>
  <c r="J81" s="1"/>
  <c r="J84"/>
  <c r="J88"/>
  <c r="J87" s="1"/>
  <c r="J86" s="1"/>
  <c r="J92"/>
  <c r="I96"/>
  <c r="I95" s="1"/>
  <c r="I94" s="1"/>
  <c r="J96"/>
  <c r="J95" s="1"/>
  <c r="J94" s="1"/>
  <c r="K94" s="1"/>
  <c r="J108"/>
  <c r="J109"/>
  <c r="J107" s="1"/>
  <c r="J106" s="1"/>
  <c r="J105" s="1"/>
  <c r="J104" s="1"/>
  <c r="J114"/>
  <c r="J115" s="1"/>
  <c r="J113" s="1"/>
  <c r="J119"/>
  <c r="J118" s="1"/>
  <c r="J117" s="1"/>
  <c r="J112" s="1"/>
  <c r="J121"/>
  <c r="J123"/>
  <c r="J122" s="1"/>
  <c r="J128"/>
  <c r="J126" s="1"/>
  <c r="J133"/>
  <c r="J134"/>
  <c r="J132" s="1"/>
  <c r="J135"/>
  <c r="J137"/>
  <c r="J142"/>
  <c r="J141" s="1"/>
  <c r="J139" s="1"/>
  <c r="J146"/>
  <c r="J147"/>
  <c r="J145" s="1"/>
  <c r="J144" s="1"/>
  <c r="J153"/>
  <c r="J154"/>
  <c r="J155"/>
  <c r="J158"/>
  <c r="J157" s="1"/>
  <c r="J164"/>
  <c r="J163" s="1"/>
  <c r="J162" s="1"/>
  <c r="J169"/>
  <c r="J168" s="1"/>
  <c r="J167" s="1"/>
  <c r="J173"/>
  <c r="J172" s="1"/>
  <c r="J171" s="1"/>
  <c r="J177"/>
  <c r="J178"/>
  <c r="J182"/>
  <c r="J181" s="1"/>
  <c r="J180" s="1"/>
  <c r="J185"/>
  <c r="J184" s="1"/>
  <c r="J188"/>
  <c r="J187" s="1"/>
  <c r="J195"/>
  <c r="J194" s="1"/>
  <c r="J202"/>
  <c r="J201" s="1"/>
  <c r="J200" s="1"/>
  <c r="J199" s="1"/>
  <c r="J206"/>
  <c r="J205" s="1"/>
  <c r="J204" s="1"/>
  <c r="J211"/>
  <c r="J210" s="1"/>
  <c r="J217"/>
  <c r="J214" s="1"/>
  <c r="J224"/>
  <c r="J223" s="1"/>
  <c r="J231"/>
  <c r="J235"/>
  <c r="H196"/>
  <c r="J36" l="1"/>
  <c r="J51"/>
  <c r="J40"/>
  <c r="K40" s="1"/>
  <c r="K42"/>
  <c r="J41"/>
  <c r="K32"/>
  <c r="J31"/>
  <c r="K31" s="1"/>
  <c r="J73"/>
  <c r="J63"/>
  <c r="I41"/>
  <c r="I28"/>
  <c r="K28" s="1"/>
  <c r="K33"/>
  <c r="K29"/>
  <c r="J91"/>
  <c r="J68"/>
  <c r="K95"/>
  <c r="K43"/>
  <c r="J47"/>
  <c r="K96"/>
  <c r="J15"/>
  <c r="J77"/>
  <c r="J161"/>
  <c r="J230"/>
  <c r="J152"/>
  <c r="J192"/>
  <c r="J193"/>
  <c r="J131"/>
  <c r="J222"/>
  <c r="J221"/>
  <c r="J209"/>
  <c r="J208"/>
  <c r="J176"/>
  <c r="J127"/>
  <c r="J216"/>
  <c r="J140"/>
  <c r="J90" l="1"/>
  <c r="J215"/>
  <c r="J151"/>
  <c r="J198"/>
  <c r="J130"/>
  <c r="J191"/>
  <c r="J62"/>
  <c r="J125"/>
  <c r="J66"/>
  <c r="J71"/>
  <c r="J175"/>
  <c r="J46"/>
  <c r="J229"/>
  <c r="J228"/>
  <c r="K41"/>
  <c r="J220"/>
  <c r="K15"/>
  <c r="J14"/>
  <c r="K14" s="1"/>
  <c r="J160"/>
  <c r="J190" l="1"/>
  <c r="J227"/>
  <c r="J150"/>
  <c r="J197"/>
  <c r="J45"/>
  <c r="J219"/>
  <c r="H17"/>
  <c r="J101"/>
  <c r="J102"/>
  <c r="I39"/>
  <c r="I26"/>
  <c r="J26"/>
  <c r="K26" s="1"/>
  <c r="H16"/>
  <c r="I24"/>
  <c r="J24" s="1"/>
  <c r="K24" s="1"/>
  <c r="I25"/>
  <c r="J25" s="1"/>
  <c r="K25" s="1"/>
  <c r="I54"/>
  <c r="I89"/>
  <c r="I103"/>
  <c r="I116"/>
  <c r="I124"/>
  <c r="K124" s="1"/>
  <c r="I183"/>
  <c r="I207"/>
  <c r="I218"/>
  <c r="I225"/>
  <c r="I236"/>
  <c r="I224" l="1"/>
  <c r="K225"/>
  <c r="K54"/>
  <c r="J100"/>
  <c r="I182"/>
  <c r="K183"/>
  <c r="K39"/>
  <c r="I38"/>
  <c r="I217"/>
  <c r="K217" s="1"/>
  <c r="K218"/>
  <c r="I235"/>
  <c r="K235" s="1"/>
  <c r="K236"/>
  <c r="I88"/>
  <c r="K89"/>
  <c r="I206"/>
  <c r="K207"/>
  <c r="I101"/>
  <c r="K101" s="1"/>
  <c r="K103"/>
  <c r="J226"/>
  <c r="I114"/>
  <c r="K114" s="1"/>
  <c r="K116"/>
  <c r="I214"/>
  <c r="K214" s="1"/>
  <c r="I216"/>
  <c r="I121"/>
  <c r="K121" s="1"/>
  <c r="I123"/>
  <c r="J23"/>
  <c r="I102"/>
  <c r="I100" s="1"/>
  <c r="I99" s="1"/>
  <c r="I98" s="1"/>
  <c r="I23"/>
  <c r="I22" s="1"/>
  <c r="I21" s="1"/>
  <c r="I20" s="1"/>
  <c r="I19" s="1"/>
  <c r="H102"/>
  <c r="H100" s="1"/>
  <c r="H99" s="1"/>
  <c r="H98" s="1"/>
  <c r="H235"/>
  <c r="K234"/>
  <c r="K233"/>
  <c r="H232"/>
  <c r="I232" s="1"/>
  <c r="K232" s="1"/>
  <c r="H224"/>
  <c r="H217"/>
  <c r="H213"/>
  <c r="I213" s="1"/>
  <c r="K213" s="1"/>
  <c r="H212"/>
  <c r="I212" s="1"/>
  <c r="H206"/>
  <c r="H203"/>
  <c r="H189"/>
  <c r="H186"/>
  <c r="H182"/>
  <c r="H179"/>
  <c r="H174"/>
  <c r="H170"/>
  <c r="H166"/>
  <c r="I166" s="1"/>
  <c r="K166" s="1"/>
  <c r="H165"/>
  <c r="I165" s="1"/>
  <c r="H159"/>
  <c r="H156"/>
  <c r="H153" s="1"/>
  <c r="H148"/>
  <c r="H143"/>
  <c r="H138"/>
  <c r="H136"/>
  <c r="I136" s="1"/>
  <c r="K136" s="1"/>
  <c r="H129"/>
  <c r="H123"/>
  <c r="H121"/>
  <c r="H120"/>
  <c r="H114"/>
  <c r="H110"/>
  <c r="H101"/>
  <c r="H96"/>
  <c r="H93"/>
  <c r="H88"/>
  <c r="H85"/>
  <c r="H80"/>
  <c r="H75"/>
  <c r="H70"/>
  <c r="H65"/>
  <c r="H61"/>
  <c r="I61" s="1"/>
  <c r="K61" s="1"/>
  <c r="H60"/>
  <c r="I60" s="1"/>
  <c r="K60" s="1"/>
  <c r="H59"/>
  <c r="I59" s="1"/>
  <c r="K59" s="1"/>
  <c r="H55"/>
  <c r="H53" s="1"/>
  <c r="H50"/>
  <c r="H43"/>
  <c r="H39"/>
  <c r="H38" s="1"/>
  <c r="H34"/>
  <c r="H33"/>
  <c r="H29"/>
  <c r="H26"/>
  <c r="H23" s="1"/>
  <c r="H15"/>
  <c r="I122" l="1"/>
  <c r="K122" s="1"/>
  <c r="K123"/>
  <c r="I181"/>
  <c r="K182"/>
  <c r="J99"/>
  <c r="K100"/>
  <c r="I223"/>
  <c r="K224"/>
  <c r="I211"/>
  <c r="K212"/>
  <c r="I215"/>
  <c r="K215" s="1"/>
  <c r="K216"/>
  <c r="I87"/>
  <c r="K88"/>
  <c r="K102"/>
  <c r="K23"/>
  <c r="J22"/>
  <c r="I115"/>
  <c r="I164"/>
  <c r="K165"/>
  <c r="I205"/>
  <c r="K206"/>
  <c r="I37"/>
  <c r="K38"/>
  <c r="I58"/>
  <c r="I231"/>
  <c r="I135"/>
  <c r="K135" s="1"/>
  <c r="H69"/>
  <c r="I70"/>
  <c r="H137"/>
  <c r="I138"/>
  <c r="H158"/>
  <c r="I159"/>
  <c r="H173"/>
  <c r="H172" s="1"/>
  <c r="I174"/>
  <c r="H188"/>
  <c r="I189"/>
  <c r="I55"/>
  <c r="H64"/>
  <c r="H63" s="1"/>
  <c r="I65"/>
  <c r="H83"/>
  <c r="I85"/>
  <c r="K85" s="1"/>
  <c r="H119"/>
  <c r="I120"/>
  <c r="H154"/>
  <c r="I156"/>
  <c r="K156" s="1"/>
  <c r="H169"/>
  <c r="H168" s="1"/>
  <c r="I170"/>
  <c r="H185"/>
  <c r="H184" s="1"/>
  <c r="I186"/>
  <c r="H49"/>
  <c r="I50"/>
  <c r="H79"/>
  <c r="I80"/>
  <c r="H128"/>
  <c r="H126" s="1"/>
  <c r="I129"/>
  <c r="H202"/>
  <c r="H201" s="1"/>
  <c r="I203"/>
  <c r="H74"/>
  <c r="H72" s="1"/>
  <c r="I75"/>
  <c r="H92"/>
  <c r="H91" s="1"/>
  <c r="I93"/>
  <c r="H109"/>
  <c r="I110"/>
  <c r="K110" s="1"/>
  <c r="H142"/>
  <c r="H141" s="1"/>
  <c r="I143"/>
  <c r="H178"/>
  <c r="I179"/>
  <c r="K179" s="1"/>
  <c r="H195"/>
  <c r="H194" s="1"/>
  <c r="I196"/>
  <c r="H118"/>
  <c r="H117" s="1"/>
  <c r="H205"/>
  <c r="H223"/>
  <c r="H222" s="1"/>
  <c r="H48"/>
  <c r="H95"/>
  <c r="H147"/>
  <c r="I148"/>
  <c r="K148" s="1"/>
  <c r="H28"/>
  <c r="H42"/>
  <c r="H107"/>
  <c r="H122"/>
  <c r="H14"/>
  <c r="H32"/>
  <c r="H181"/>
  <c r="H180" s="1"/>
  <c r="H214"/>
  <c r="H37"/>
  <c r="H68"/>
  <c r="H87"/>
  <c r="H157"/>
  <c r="H187"/>
  <c r="H115"/>
  <c r="H22"/>
  <c r="H134"/>
  <c r="H164"/>
  <c r="H231"/>
  <c r="H146"/>
  <c r="H177"/>
  <c r="H216"/>
  <c r="H221"/>
  <c r="H155"/>
  <c r="H152" s="1"/>
  <c r="H58"/>
  <c r="H84"/>
  <c r="H135"/>
  <c r="H108"/>
  <c r="H27"/>
  <c r="H211"/>
  <c r="H140"/>
  <c r="H73"/>
  <c r="H127"/>
  <c r="H67"/>
  <c r="I173" l="1"/>
  <c r="K174"/>
  <c r="I57"/>
  <c r="K58"/>
  <c r="I74"/>
  <c r="K74" s="1"/>
  <c r="K75"/>
  <c r="I128"/>
  <c r="K128" s="1"/>
  <c r="K129"/>
  <c r="I49"/>
  <c r="K50"/>
  <c r="I169"/>
  <c r="K170"/>
  <c r="I119"/>
  <c r="K120"/>
  <c r="I64"/>
  <c r="K65"/>
  <c r="I204"/>
  <c r="K204" s="1"/>
  <c r="K205"/>
  <c r="J21"/>
  <c r="K22"/>
  <c r="I86"/>
  <c r="K86" s="1"/>
  <c r="K87"/>
  <c r="I210"/>
  <c r="K211"/>
  <c r="J98"/>
  <c r="K98" s="1"/>
  <c r="K99"/>
  <c r="I158"/>
  <c r="K159"/>
  <c r="I188"/>
  <c r="K189"/>
  <c r="I69"/>
  <c r="K69" s="1"/>
  <c r="K70"/>
  <c r="I113"/>
  <c r="K113" s="1"/>
  <c r="K115"/>
  <c r="I195"/>
  <c r="K196"/>
  <c r="I142"/>
  <c r="K142" s="1"/>
  <c r="K143"/>
  <c r="I92"/>
  <c r="K93"/>
  <c r="I202"/>
  <c r="K203"/>
  <c r="I79"/>
  <c r="K79" s="1"/>
  <c r="K80"/>
  <c r="I185"/>
  <c r="K186"/>
  <c r="K55"/>
  <c r="I53"/>
  <c r="I230"/>
  <c r="K230" s="1"/>
  <c r="K231"/>
  <c r="I36"/>
  <c r="K36" s="1"/>
  <c r="K37"/>
  <c r="I163"/>
  <c r="K164"/>
  <c r="K223"/>
  <c r="I221"/>
  <c r="I222"/>
  <c r="K222" s="1"/>
  <c r="I180"/>
  <c r="K180" s="1"/>
  <c r="K181"/>
  <c r="I137"/>
  <c r="K137" s="1"/>
  <c r="K138"/>
  <c r="I67"/>
  <c r="K67" s="1"/>
  <c r="I68"/>
  <c r="I134"/>
  <c r="K134" s="1"/>
  <c r="I72"/>
  <c r="K72" s="1"/>
  <c r="I73"/>
  <c r="I77"/>
  <c r="K77" s="1"/>
  <c r="I78"/>
  <c r="I84"/>
  <c r="K84" s="1"/>
  <c r="I83"/>
  <c r="I146"/>
  <c r="K146" s="1"/>
  <c r="I147"/>
  <c r="I153"/>
  <c r="K153" s="1"/>
  <c r="I155"/>
  <c r="I154"/>
  <c r="K154" s="1"/>
  <c r="H78"/>
  <c r="H76" s="1"/>
  <c r="H40"/>
  <c r="H77"/>
  <c r="H52"/>
  <c r="H82"/>
  <c r="H81" s="1"/>
  <c r="I141"/>
  <c r="I140"/>
  <c r="K140" s="1"/>
  <c r="I178"/>
  <c r="K178" s="1"/>
  <c r="I177"/>
  <c r="I229"/>
  <c r="K229" s="1"/>
  <c r="I228"/>
  <c r="H41"/>
  <c r="I132"/>
  <c r="I109"/>
  <c r="I108"/>
  <c r="K108" s="1"/>
  <c r="I127"/>
  <c r="I126"/>
  <c r="K126" s="1"/>
  <c r="H193"/>
  <c r="H192"/>
  <c r="H191" s="1"/>
  <c r="H210"/>
  <c r="H209" s="1"/>
  <c r="H215"/>
  <c r="H163"/>
  <c r="H66"/>
  <c r="H31"/>
  <c r="H62"/>
  <c r="H106"/>
  <c r="H200"/>
  <c r="H94"/>
  <c r="H167"/>
  <c r="H36"/>
  <c r="H125"/>
  <c r="H139"/>
  <c r="H71"/>
  <c r="H230"/>
  <c r="H57"/>
  <c r="H86"/>
  <c r="H90"/>
  <c r="H145"/>
  <c r="H47"/>
  <c r="H204"/>
  <c r="H220"/>
  <c r="H133"/>
  <c r="H171"/>
  <c r="H176"/>
  <c r="H113"/>
  <c r="H112"/>
  <c r="H21"/>
  <c r="H132"/>
  <c r="I107" l="1"/>
  <c r="K109"/>
  <c r="I227"/>
  <c r="K228"/>
  <c r="I145"/>
  <c r="K147"/>
  <c r="I76"/>
  <c r="K76" s="1"/>
  <c r="K78"/>
  <c r="I220"/>
  <c r="K221"/>
  <c r="I52"/>
  <c r="K53"/>
  <c r="I162"/>
  <c r="K162" s="1"/>
  <c r="K163"/>
  <c r="I184"/>
  <c r="K184" s="1"/>
  <c r="K185"/>
  <c r="I201"/>
  <c r="K202"/>
  <c r="I187"/>
  <c r="K187" s="1"/>
  <c r="K188"/>
  <c r="I118"/>
  <c r="K119"/>
  <c r="I48"/>
  <c r="K49"/>
  <c r="I172"/>
  <c r="K173"/>
  <c r="K132"/>
  <c r="I125"/>
  <c r="K125" s="1"/>
  <c r="K127"/>
  <c r="I176"/>
  <c r="K177"/>
  <c r="I152"/>
  <c r="K155"/>
  <c r="I82"/>
  <c r="K83"/>
  <c r="I71"/>
  <c r="K71" s="1"/>
  <c r="K73"/>
  <c r="I139"/>
  <c r="K139" s="1"/>
  <c r="K141"/>
  <c r="I66"/>
  <c r="K66" s="1"/>
  <c r="K68"/>
  <c r="I91"/>
  <c r="K92"/>
  <c r="I194"/>
  <c r="K195"/>
  <c r="I157"/>
  <c r="K157" s="1"/>
  <c r="K158"/>
  <c r="K210"/>
  <c r="I208"/>
  <c r="K208" s="1"/>
  <c r="I209"/>
  <c r="K209" s="1"/>
  <c r="J20"/>
  <c r="K21"/>
  <c r="I63"/>
  <c r="K64"/>
  <c r="I168"/>
  <c r="K169"/>
  <c r="I56"/>
  <c r="K56" s="1"/>
  <c r="K57"/>
  <c r="I133"/>
  <c r="K133" s="1"/>
  <c r="H51"/>
  <c r="H46" s="1"/>
  <c r="H144"/>
  <c r="H131"/>
  <c r="H219"/>
  <c r="H56"/>
  <c r="H151"/>
  <c r="H199"/>
  <c r="H162"/>
  <c r="H190"/>
  <c r="H208"/>
  <c r="H229"/>
  <c r="H228"/>
  <c r="H105"/>
  <c r="H175"/>
  <c r="H20"/>
  <c r="I167" l="1"/>
  <c r="K168"/>
  <c r="K20"/>
  <c r="J19"/>
  <c r="K194"/>
  <c r="I193"/>
  <c r="K193" s="1"/>
  <c r="I192"/>
  <c r="I151"/>
  <c r="K152"/>
  <c r="I171"/>
  <c r="K171" s="1"/>
  <c r="K172"/>
  <c r="I117"/>
  <c r="K118"/>
  <c r="I200"/>
  <c r="K201"/>
  <c r="I219"/>
  <c r="K219" s="1"/>
  <c r="K220"/>
  <c r="I144"/>
  <c r="K144" s="1"/>
  <c r="K145"/>
  <c r="I106"/>
  <c r="K107"/>
  <c r="I62"/>
  <c r="K62" s="1"/>
  <c r="K63"/>
  <c r="I90"/>
  <c r="K90" s="1"/>
  <c r="K91"/>
  <c r="I81"/>
  <c r="K81" s="1"/>
  <c r="K82"/>
  <c r="I175"/>
  <c r="K176"/>
  <c r="I47"/>
  <c r="K48"/>
  <c r="I51"/>
  <c r="K51" s="1"/>
  <c r="K52"/>
  <c r="I226"/>
  <c r="K226" s="1"/>
  <c r="K227"/>
  <c r="I131"/>
  <c r="H198"/>
  <c r="H227"/>
  <c r="H161"/>
  <c r="H104"/>
  <c r="H130"/>
  <c r="H45"/>
  <c r="H19"/>
  <c r="I161" l="1"/>
  <c r="K161" s="1"/>
  <c r="K167"/>
  <c r="I46"/>
  <c r="K47"/>
  <c r="I199"/>
  <c r="K200"/>
  <c r="I191"/>
  <c r="K192"/>
  <c r="I130"/>
  <c r="K130" s="1"/>
  <c r="K131"/>
  <c r="K175"/>
  <c r="I105"/>
  <c r="K106"/>
  <c r="I112"/>
  <c r="K112" s="1"/>
  <c r="K117"/>
  <c r="K151"/>
  <c r="K19"/>
  <c r="J13"/>
  <c r="H197"/>
  <c r="H226"/>
  <c r="H160"/>
  <c r="H150" s="1"/>
  <c r="H13"/>
  <c r="I198" l="1"/>
  <c r="K199"/>
  <c r="I104"/>
  <c r="K104" s="1"/>
  <c r="K105"/>
  <c r="I190"/>
  <c r="K190" s="1"/>
  <c r="K191"/>
  <c r="I45"/>
  <c r="K46"/>
  <c r="I160"/>
  <c r="J12"/>
  <c r="H12"/>
  <c r="H11" s="1"/>
  <c r="K160" l="1"/>
  <c r="I150"/>
  <c r="K150" s="1"/>
  <c r="I197"/>
  <c r="K197" s="1"/>
  <c r="K198"/>
  <c r="J11"/>
  <c r="K45"/>
  <c r="I13"/>
  <c r="K13" l="1"/>
  <c r="I12"/>
  <c r="I11" l="1"/>
  <c r="K11" s="1"/>
  <c r="K12"/>
</calcChain>
</file>

<file path=xl/sharedStrings.xml><?xml version="1.0" encoding="utf-8"?>
<sst xmlns="http://schemas.openxmlformats.org/spreadsheetml/2006/main" count="860" uniqueCount="311">
  <si>
    <t>РЗ</t>
  </si>
  <si>
    <t>ПР</t>
  </si>
  <si>
    <t>ЦСР</t>
  </si>
  <si>
    <t>ВР</t>
  </si>
  <si>
    <t>№ п/п</t>
  </si>
  <si>
    <t>(тыс. руб.)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</si>
  <si>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</si>
  <si>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</si>
  <si>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</si>
  <si>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</si>
  <si>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</si>
  <si>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</si>
  <si>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</si>
  <si>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</si>
  <si>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</si>
  <si>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</si>
  <si>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</si>
  <si>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</si>
  <si>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</si>
  <si>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</si>
  <si>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</si>
  <si>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</si>
  <si>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</si>
  <si>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</si>
  <si>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</si>
  <si>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</si>
  <si>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</si>
  <si>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</si>
  <si>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</si>
  <si>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</si>
  <si>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</si>
  <si>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</si>
  <si>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</si>
  <si>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</si>
  <si>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</si>
  <si>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</si>
  <si>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</si>
  <si>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</si>
  <si>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</si>
  <si>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</si>
  <si>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</si>
  <si>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</si>
  <si>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</si>
  <si>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</si>
  <si>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</si>
  <si>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Физическая культура</t>
  </si>
  <si>
    <t>Другие вопросы в области национальной экономики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</si>
  <si>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</si>
  <si>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</si>
  <si>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</si>
  <si>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</si>
  <si>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</si>
  <si>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</si>
  <si>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Расходы на обеспечение деятельности (оказание услуг) муниципальных учреждений</t>
  </si>
  <si>
    <t>360</t>
  </si>
  <si>
    <t>Наименование показателя</t>
  </si>
  <si>
    <t>Вед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</si>
  <si>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</si>
  <si>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</si>
  <si>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</si>
  <si>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</si>
  <si>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</si>
  <si>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</si>
  <si>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</si>
  <si>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</si>
  <si>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</si>
  <si>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</si>
  <si>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</si>
  <si>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</si>
  <si>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</si>
  <si>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</si>
  <si>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</si>
  <si>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</si>
  <si>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</si>
  <si>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</si>
  <si>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</si>
  <si>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</si>
  <si>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</si>
  <si>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</si>
  <si>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</si>
  <si>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</si>
  <si>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</si>
  <si>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</si>
  <si>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</si>
  <si>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</si>
  <si>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</si>
  <si>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</si>
  <si>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</si>
  <si>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</si>
  <si>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</si>
  <si>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</si>
  <si>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</si>
  <si>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</si>
  <si>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</si>
  <si>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</si>
  <si>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120</t>
  </si>
  <si>
    <t>240</t>
  </si>
  <si>
    <t>850</t>
  </si>
  <si>
    <t>110</t>
  </si>
  <si>
    <t>610</t>
  </si>
  <si>
    <t>Приложение № 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</si>
  <si>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</si>
  <si>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</si>
  <si>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5000000000</t>
  </si>
  <si>
    <t>5010000000</t>
  </si>
  <si>
    <t>5010100000</t>
  </si>
  <si>
    <t>5010100190</t>
  </si>
  <si>
    <t>8200000000</t>
  </si>
  <si>
    <t>8300000000</t>
  </si>
  <si>
    <t>8400000000</t>
  </si>
  <si>
    <t>5020000000</t>
  </si>
  <si>
    <t>Учет объектов муниципального имущества</t>
  </si>
  <si>
    <t>5020100000</t>
  </si>
  <si>
    <t>5030000000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</si>
  <si>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</si>
  <si>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</si>
  <si>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</si>
  <si>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</si>
  <si>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</si>
  <si>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</si>
  <si>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</si>
  <si>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5050000000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</si>
  <si>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</si>
  <si>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5050100000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</si>
  <si>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</si>
  <si>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</si>
  <si>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</si>
  <si>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Обеспечение информационного освещения деятельности администрации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</si>
  <si>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</si>
  <si>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Создание и развитие  доступной среды для  инвалидов и других маломобильных групп населения </t>
  </si>
  <si>
    <t>Реализация мероприятий по формированию доступной среды для инвалидов</t>
  </si>
  <si>
    <t>5600000000</t>
  </si>
  <si>
    <t>Предупреждение и ликвидация чрезвычайных ситуаций на территории Сенного сельского поселения Темрюкского района</t>
  </si>
  <si>
    <t>5610000000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</si>
  <si>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</si>
  <si>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</si>
  <si>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5700000000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</si>
  <si>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</si>
  <si>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5800000000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</si>
  <si>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</si>
  <si>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</si>
  <si>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 xml:space="preserve">Мероприятия по повышению безопасности дорожного движения 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</si>
  <si>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</si>
  <si>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</si>
  <si>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</si>
  <si>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</si>
  <si>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Социальная политика</t>
  </si>
  <si>
    <t>10</t>
  </si>
  <si>
    <t>Пенсионное обеспечение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</si>
  <si>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</si>
  <si>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Улучшение материального положения пенсионеров муниципальной службы  Сенного сельского поселения Темрюкского района</t>
  </si>
  <si>
    <t>Выплата пенсионного обеспечения за выслугу лет</t>
  </si>
  <si>
    <t>Публичные нормативные социальные выплаты гражданам</t>
  </si>
  <si>
    <t>310</t>
  </si>
  <si>
    <t>Развитие физической культуры и массового спорта в Сенном сельском поселении Темрюкского района</t>
  </si>
  <si>
    <t xml:space="preserve">                                                                                                                Сенного сельского поселения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</si>
  <si>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</si>
  <si>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</si>
  <si>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</si>
  <si>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</si>
  <si>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</si>
  <si>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</si>
  <si>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</si>
  <si>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</si>
  <si>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</si>
  <si>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</si>
  <si>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</si>
  <si>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</si>
  <si>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</si>
  <si>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</si>
  <si>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</si>
  <si>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</si>
  <si>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</si>
  <si>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</si>
  <si>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</si>
  <si>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</si>
  <si>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Создание условий для беспрепятственного доступа инвалидов и других маломобильных групп населения.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</si>
  <si>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</si>
  <si>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</si>
  <si>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</si>
  <si>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</si>
  <si>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</si>
  <si>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</si>
  <si>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5500000000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</si>
  <si>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</si>
  <si>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</si>
  <si>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</si>
  <si>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</si>
  <si>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5610100000</t>
  </si>
  <si>
    <t>Совершенствование организации движения транспорта и пешеходов в поселении</t>
  </si>
  <si>
    <t>5710000000</t>
  </si>
  <si>
    <t>5710100000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</si>
  <si>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</si>
  <si>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</si>
  <si>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</si>
  <si>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</si>
  <si>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</si>
  <si>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</si>
  <si>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Финансовое обеспечение мероприятий по газоснабжению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</si>
  <si>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</si>
  <si>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</si>
  <si>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</si>
  <si>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</si>
  <si>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</si>
  <si>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6200000000</t>
  </si>
  <si>
    <t>6210000000</t>
  </si>
  <si>
    <t>6210100000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</si>
  <si>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</si>
  <si>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</si>
  <si>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</si>
  <si>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</si>
  <si>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8110000190</t>
  </si>
  <si>
    <t>Материально-технического обеспечения администрации</t>
  </si>
  <si>
    <t xml:space="preserve">Муниципальная программа «Формирование доступной среды в Сенном сельском поселении Темрюкского района» 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</si>
  <si>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</si>
  <si>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</si>
  <si>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</si>
  <si>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</si>
  <si>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</si>
  <si>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</si>
  <si>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</si>
  <si>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</si>
  <si>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</si>
  <si>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</si>
  <si>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</si>
  <si>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</si>
  <si>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</si>
  <si>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</si>
  <si>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</si>
  <si>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</si>
  <si>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</si>
  <si>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</si>
  <si>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8500000000</t>
  </si>
  <si>
    <t>8510000000</t>
  </si>
  <si>
    <t>6110110200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</si>
  <si>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</si>
  <si>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</si>
  <si>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</si>
  <si>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</si>
  <si>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</si>
  <si>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</si>
  <si>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</si>
  <si>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</si>
  <si>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>6400000000</t>
  </si>
  <si>
    <t>6410000000</t>
  </si>
  <si>
    <t>6410100000</t>
  </si>
  <si>
    <t>6410100590</t>
  </si>
  <si>
    <t>6430000000</t>
  </si>
  <si>
    <t>6430100000</t>
  </si>
  <si>
    <t xml:space="preserve">Расходы бюджета Сенного сельского поселения Темрюкского района по ведомственной структуре расходов бюджета Сенного сельского поселения Темрюкского района за 2019 год </t>
  </si>
  <si>
    <t xml:space="preserve">Всего </t>
  </si>
  <si>
    <t>Обеспечение проведения выборов и референдумов администрации Сенного сельского поселения Темрюкского района</t>
  </si>
  <si>
    <t>8800000000</t>
  </si>
  <si>
    <t>Обеспечение деятельности избирательной комиссии</t>
  </si>
  <si>
    <t>8810000000</t>
  </si>
  <si>
    <t>Избирательная комиссиия Сенного сельского поселения Темрюкского района</t>
  </si>
  <si>
    <t>8810010710</t>
  </si>
  <si>
    <t>Специальные расходы</t>
  </si>
  <si>
    <t>880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</si>
  <si>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</si>
  <si>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</si>
  <si>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8510010050</t>
  </si>
  <si>
    <t>Обеспечение по разработке и согласованию проектной документации по экологии администрации Сенного сельского поселения Темрюкского района</t>
  </si>
  <si>
    <t>Расходы в области экологической безопасности и охраны окружающей среды</t>
  </si>
  <si>
    <t>Разработка документации по экологии и обучение по экологической безопасности</t>
  </si>
  <si>
    <t>Иные закупки товаров, работ и услуг для обеспечения государственных (муниципальных) нужд</t>
  </si>
  <si>
    <t>Передача полномочий по решению вопросов местного значения</t>
  </si>
  <si>
    <t>8900000000</t>
  </si>
  <si>
    <t>Передача полномочий по организации водоснабжения населения</t>
  </si>
  <si>
    <t>8910000000</t>
  </si>
  <si>
    <t>8910010220</t>
  </si>
  <si>
    <t>5540010140</t>
  </si>
  <si>
    <t>Капитальный ремонт и ремонт автомобильных дорог общего пользования местного значения</t>
  </si>
  <si>
    <t>57101S2440</t>
  </si>
  <si>
    <t xml:space="preserve">Уличное освещение </t>
  </si>
  <si>
    <t>Уличное освещение территории Сенного сельского поселения</t>
  </si>
  <si>
    <t>Реализация мероприятий по уличному освещению территории Сенного сельского поселения</t>
  </si>
  <si>
    <t>Прочие мероприятия по благоустройству</t>
  </si>
  <si>
    <t>6120000000</t>
  </si>
  <si>
    <t>6120100000</t>
  </si>
  <si>
    <t>Реализация мероприятий по прочему благоустройству</t>
  </si>
  <si>
    <t>6120110210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</si>
  <si>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</si>
  <si>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</si>
  <si>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>Благоустройство дворовых территорий многоквартирных домов Сенного сельского поселения Темрюкского района</t>
  </si>
  <si>
    <t>6210200000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</si>
  <si>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</si>
  <si>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62102Д0000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</si>
  <si>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</si>
  <si>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62102Д5550</t>
  </si>
  <si>
    <t>Мероприятия по благоустройству территории общего пользования Сенного сельского поселения Темрюкского района</t>
  </si>
  <si>
    <t>621F200000</t>
  </si>
  <si>
    <t>Реализация мероприятий по благоустройству территории общего пользования Сенного сельского поселения Темрюкского района</t>
  </si>
  <si>
    <t>621F255550</t>
  </si>
  <si>
    <t>6210300000</t>
  </si>
  <si>
    <t>6210310070</t>
  </si>
  <si>
    <t>Молодежная политика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</si>
  <si>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</si>
  <si>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410</t>
  </si>
  <si>
    <t xml:space="preserve">Реализация мероприятий по приобретению и установке спортивного оборудования </t>
  </si>
  <si>
    <t>68101S0050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</si>
  <si>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</si>
  <si>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Глава Сенного сельского поселения</t>
  </si>
  <si>
    <t>Темрюкского района                                                                                                                                    С.И.Лулудов</t>
  </si>
  <si>
    <t xml:space="preserve">                                                                                    Темрюкского района IV созыва </t>
  </si>
  <si>
    <t xml:space="preserve">                                                                      к решению XIV сессии Совета </t>
  </si>
  <si>
    <t xml:space="preserve">Бюджет, утвержденный решением Совета Сенного сельского поселения Темрюкского района от 23.11.2018 № 260 </t>
  </si>
  <si>
    <t xml:space="preserve">Уточненная сводная бюджетная роспись </t>
  </si>
  <si>
    <t>Исполнено</t>
  </si>
  <si>
    <t>Исполнение к уточненной сводной бюджетной росписи, %</t>
  </si>
  <si>
    <t>Бюджетные инвестиции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</si>
</sst>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0" fillId="0" borderId="0" xfId="0" applyFill="1"/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justify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49" fontId="5" fillId="0" borderId="0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164" fontId="7" fillId="0" borderId="0" xfId="0" applyNumberFormat="1" applyFont="1" applyFill="1" applyBorder="1" applyAlignment="1">
      <alignment horizontal="right" vertical="top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Border="1" applyAlignment="1">
      <alignment horizontal="left" vertical="top" wrapText="1"/>
    </xf>
    <xf numFmtId="164" fontId="5" fillId="3" borderId="0" xfId="0" applyNumberFormat="1" applyFont="1" applyFill="1" applyBorder="1" applyAlignment="1">
      <alignment vertical="top"/>
    </xf>
    <xf numFmtId="0" fontId="0" fillId="3" borderId="0" xfId="0" applyFill="1"/>
    <xf numFmtId="164" fontId="5" fillId="4" borderId="0" xfId="0" applyNumberFormat="1" applyFont="1" applyFill="1" applyBorder="1" applyAlignment="1">
      <alignment vertical="top"/>
    </xf>
    <xf numFmtId="9" fontId="7" fillId="0" borderId="0" xfId="1" applyFont="1" applyFill="1" applyBorder="1" applyAlignment="1" applyProtection="1">
      <alignment vertical="top"/>
    </xf>
    <xf numFmtId="0" fontId="5" fillId="2" borderId="0" xfId="0" applyFont="1" applyFill="1" applyAlignment="1">
      <alignment horizontal="center" vertical="top"/>
    </xf>
    <xf numFmtId="0" fontId="5" fillId="0" borderId="0" xfId="0" applyFont="1" applyFill="1" applyAlignment="1">
      <alignment wrapText="1"/>
    </xf>
    <xf numFmtId="164" fontId="5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49" fontId="11" fillId="0" borderId="0" xfId="2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</cellXfs>
  <cellStyles count="3">
    <cellStyle name="Обычный" xfId="0" builtinId="0"/>
    <cellStyle name="Обычный_Бюджетная классификация 2005 конс. бюджет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2"/>
  <sheetViews>
    <sheetView tabSelected="1" zoomScale="200" zoomScaleNormal="200" workbookViewId="0">
      <selection activeCell="J98" sqref="J98"/>
    </sheetView>
  </sheetViews>
  <sheetFormatPr defaultRowHeight="12.75"/>
  <cols>
    <col min="1" max="1" width="2.5703125" style="6" customWidth="1"/>
    <col min="2" max="2" width="39" style="6" customWidth="1"/>
    <col min="3" max="3" width="4.7109375" style="14" customWidth="1"/>
    <col min="4" max="4" width="3.7109375" style="12" customWidth="1"/>
    <col min="5" max="5" width="3.140625" style="12" customWidth="1"/>
    <col min="6" max="6" width="11.85546875" style="12" customWidth="1"/>
    <col min="7" max="7" width="4.140625" style="15" customWidth="1"/>
    <col min="8" max="8" width="13.85546875" style="15" customWidth="1"/>
    <col min="9" max="9" width="13.5703125" style="3" customWidth="1"/>
    <col min="10" max="10" width="13.85546875" style="30" customWidth="1"/>
    <col min="11" max="11" width="9.5703125" style="32" customWidth="1"/>
    <col min="12" max="12" width="10.140625" bestFit="1" customWidth="1"/>
    <col min="13" max="13" width="9.5703125" bestFit="1" customWidth="1"/>
  </cols>
  <sheetData>
    <row r="1" spans="1:11">
      <c r="D1" s="93" t="s">
        <v>100</v>
      </c>
      <c r="E1" s="93"/>
      <c r="F1" s="93"/>
      <c r="G1" s="93"/>
      <c r="H1" s="93"/>
      <c r="I1" s="93"/>
      <c r="J1" s="93"/>
      <c r="K1" s="93"/>
    </row>
    <row r="2" spans="1:11">
      <c r="D2" s="95"/>
      <c r="E2" s="95"/>
      <c r="F2" s="95"/>
      <c r="G2" s="95"/>
      <c r="H2" s="95" t="s">
        <v>305</v>
      </c>
      <c r="I2" s="95"/>
      <c r="J2" s="95"/>
      <c r="K2" s="95"/>
    </row>
    <row r="3" spans="1:11">
      <c r="D3" s="96"/>
      <c r="E3" s="96"/>
      <c r="F3" s="96"/>
      <c r="G3" s="96"/>
      <c r="H3" s="96" t="s">
        <v>155</v>
      </c>
      <c r="I3" s="96"/>
      <c r="J3" s="96"/>
      <c r="K3" s="96"/>
    </row>
    <row r="4" spans="1:11">
      <c r="D4" s="93"/>
      <c r="E4" s="93"/>
      <c r="F4" s="93"/>
      <c r="G4" s="93"/>
      <c r="H4" s="93" t="s">
        <v>304</v>
      </c>
      <c r="I4" s="93"/>
      <c r="J4" s="93"/>
      <c r="K4" s="93"/>
    </row>
    <row r="5" spans="1:11">
      <c r="B5" s="44"/>
      <c r="C5" s="6"/>
      <c r="D5" s="6"/>
      <c r="E5" s="6"/>
      <c r="F5" s="6"/>
      <c r="G5" s="6"/>
      <c r="H5" s="93"/>
      <c r="I5" s="93"/>
      <c r="J5" s="93"/>
      <c r="K5" s="93"/>
    </row>
    <row r="6" spans="1:11" s="1" customFormat="1" ht="7.5" customHeight="1">
      <c r="A6" s="6"/>
      <c r="B6" s="7"/>
      <c r="C6" s="14"/>
      <c r="D6" s="4"/>
      <c r="E6" s="4"/>
      <c r="F6" s="4"/>
      <c r="G6" s="5"/>
      <c r="H6" s="5"/>
      <c r="I6" s="5"/>
      <c r="J6" s="30"/>
      <c r="K6" s="31"/>
    </row>
    <row r="7" spans="1:11" s="2" customFormat="1" ht="25.5" customHeight="1">
      <c r="A7" s="94" t="s">
        <v>249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s="2" customFormat="1" ht="15" customHeight="1">
      <c r="A8" s="10"/>
      <c r="B8" s="8"/>
      <c r="C8" s="16"/>
      <c r="D8" s="13"/>
      <c r="E8" s="13"/>
      <c r="F8" s="13"/>
      <c r="G8" s="20"/>
      <c r="H8" s="20"/>
      <c r="I8" s="20"/>
      <c r="J8" s="30"/>
      <c r="K8" s="41" t="s">
        <v>5</v>
      </c>
    </row>
    <row r="9" spans="1:11" s="2" customFormat="1" ht="141.75" customHeight="1">
      <c r="A9" s="11" t="s">
        <v>4</v>
      </c>
      <c r="B9" s="9" t="s">
        <v>55</v>
      </c>
      <c r="C9" s="35" t="s">
        <v>56</v>
      </c>
      <c r="D9" s="9" t="s">
        <v>0</v>
      </c>
      <c r="E9" s="9" t="s">
        <v>1</v>
      </c>
      <c r="F9" s="36" t="s">
        <v>2</v>
      </c>
      <c r="G9" s="9" t="s">
        <v>3</v>
      </c>
      <c r="H9" s="33" t="s">
        <v>306</v>
      </c>
      <c r="I9" s="33" t="s">
        <v>307</v>
      </c>
      <c r="J9" s="34" t="s">
        <v>308</v>
      </c>
      <c r="K9" s="34" t="s">
        <v>309</v>
      </c>
    </row>
    <row r="10" spans="1:11" s="40" customFormat="1" ht="12.75" customHeight="1">
      <c r="A10" s="38">
        <v>1</v>
      </c>
      <c r="B10" s="37">
        <v>2</v>
      </c>
      <c r="C10" s="38">
        <v>3</v>
      </c>
      <c r="D10" s="37">
        <v>4</v>
      </c>
      <c r="E10" s="37">
        <v>5</v>
      </c>
      <c r="F10" s="37">
        <v>6</v>
      </c>
      <c r="G10" s="37">
        <v>7</v>
      </c>
      <c r="H10" s="33">
        <v>8</v>
      </c>
      <c r="I10" s="33">
        <v>9</v>
      </c>
      <c r="J10" s="39">
        <v>10</v>
      </c>
      <c r="K10" s="39">
        <v>11</v>
      </c>
    </row>
    <row r="11" spans="1:11">
      <c r="A11" s="7"/>
      <c r="B11" s="17" t="s">
        <v>250</v>
      </c>
      <c r="C11" s="21"/>
      <c r="D11" s="45"/>
      <c r="E11" s="45"/>
      <c r="F11" s="45"/>
      <c r="G11" s="46"/>
      <c r="H11" s="72">
        <f>H12</f>
        <v>61159.005219999999</v>
      </c>
      <c r="I11" s="72">
        <f>I12</f>
        <v>61159.005219999999</v>
      </c>
      <c r="J11" s="72">
        <f>J12</f>
        <v>59553.536359999998</v>
      </c>
      <c r="K11" s="72">
        <f>J11/I11*100</f>
        <v>97.374926465489693</v>
      </c>
    </row>
    <row r="12" spans="1:11">
      <c r="A12" s="18" t="s">
        <v>6</v>
      </c>
      <c r="B12" s="42" t="s">
        <v>57</v>
      </c>
      <c r="C12" s="47">
        <v>992</v>
      </c>
      <c r="D12" s="22"/>
      <c r="E12" s="22"/>
      <c r="F12" s="22"/>
      <c r="G12" s="23"/>
      <c r="H12" s="72">
        <f>H13+H98+H104+H130+H150+H190+H197+H226+H219</f>
        <v>61159.005219999999</v>
      </c>
      <c r="I12" s="72">
        <f>I13+I98+I104+I130+I150+I190+I197+I226+I219</f>
        <v>61159.005219999999</v>
      </c>
      <c r="J12" s="72">
        <f>J13+J98+J104+J130+J150+J190+J197+J226+J219</f>
        <v>59553.536359999998</v>
      </c>
      <c r="K12" s="72">
        <f t="shared" ref="K12:K75" si="0">J12/I12*100</f>
        <v>97.374926465489693</v>
      </c>
    </row>
    <row r="13" spans="1:11" s="58" customFormat="1">
      <c r="A13" s="61"/>
      <c r="B13" s="62" t="s">
        <v>7</v>
      </c>
      <c r="C13" s="63">
        <v>992</v>
      </c>
      <c r="D13" s="64" t="s">
        <v>8</v>
      </c>
      <c r="E13" s="64"/>
      <c r="F13" s="64"/>
      <c r="G13" s="65"/>
      <c r="H13" s="73">
        <f>H14+H19+H31+H40+H45+H36</f>
        <v>13708.38069</v>
      </c>
      <c r="I13" s="73">
        <f>I14+I19+I31+I40+I45+I36</f>
        <v>13708.38069</v>
      </c>
      <c r="J13" s="73">
        <f>J14+J19+J31+J40+J45+J36</f>
        <v>13508.331689999999</v>
      </c>
      <c r="K13" s="72">
        <f t="shared" si="0"/>
        <v>98.540681029190168</v>
      </c>
    </row>
    <row r="14" spans="1:11" s="58" customFormat="1" ht="38.25">
      <c r="A14" s="66"/>
      <c r="B14" s="19" t="s">
        <v>9</v>
      </c>
      <c r="C14" s="56">
        <v>992</v>
      </c>
      <c r="D14" s="25" t="s">
        <v>8</v>
      </c>
      <c r="E14" s="25" t="s">
        <v>10</v>
      </c>
      <c r="F14" s="25"/>
      <c r="G14" s="55"/>
      <c r="H14" s="74">
        <f>H15</f>
        <v>753.90800000000002</v>
      </c>
      <c r="I14" s="74">
        <f t="shared" ref="I14:J14" si="1">I15</f>
        <v>753.90800000000002</v>
      </c>
      <c r="J14" s="74">
        <f t="shared" si="1"/>
        <v>753.90800000000002</v>
      </c>
      <c r="K14" s="88">
        <f t="shared" si="0"/>
        <v>100</v>
      </c>
    </row>
    <row r="15" spans="1:11" s="58" customFormat="1" ht="12.75" customHeight="1">
      <c r="A15" s="66"/>
      <c r="B15" s="25" t="s">
        <v>156</v>
      </c>
      <c r="C15" s="56">
        <v>992</v>
      </c>
      <c r="D15" s="25" t="s">
        <v>8</v>
      </c>
      <c r="E15" s="25" t="s">
        <v>10</v>
      </c>
      <c r="F15" s="48">
        <v>8100000000</v>
      </c>
      <c r="G15" s="55"/>
      <c r="H15" s="74">
        <f>H17</f>
        <v>753.90800000000002</v>
      </c>
      <c r="I15" s="74">
        <f t="shared" ref="I15:J15" si="2">I17</f>
        <v>753.90800000000002</v>
      </c>
      <c r="J15" s="74">
        <f t="shared" si="2"/>
        <v>753.90800000000002</v>
      </c>
      <c r="K15" s="88">
        <f t="shared" si="0"/>
        <v>100</v>
      </c>
    </row>
    <row r="16" spans="1:11" s="58" customFormat="1" ht="25.5">
      <c r="A16" s="66"/>
      <c r="B16" s="25" t="s">
        <v>157</v>
      </c>
      <c r="C16" s="56">
        <v>992</v>
      </c>
      <c r="D16" s="25" t="s">
        <v>8</v>
      </c>
      <c r="E16" s="25" t="s">
        <v>10</v>
      </c>
      <c r="F16" s="48">
        <v>8110000000</v>
      </c>
      <c r="G16" s="55"/>
      <c r="H16" s="74">
        <f>H18</f>
        <v>753.90800000000002</v>
      </c>
      <c r="I16" s="74">
        <f t="shared" ref="I16:J16" si="3">I18</f>
        <v>753.90800000000002</v>
      </c>
      <c r="J16" s="74">
        <f t="shared" si="3"/>
        <v>753.90800000000002</v>
      </c>
      <c r="K16" s="88">
        <f t="shared" si="0"/>
        <v>100</v>
      </c>
    </row>
    <row r="17" spans="1:11" s="58" customFormat="1" ht="25.5">
      <c r="A17" s="66"/>
      <c r="B17" s="53" t="s">
        <v>47</v>
      </c>
      <c r="C17" s="56">
        <v>992</v>
      </c>
      <c r="D17" s="26" t="s">
        <v>8</v>
      </c>
      <c r="E17" s="26" t="s">
        <v>10</v>
      </c>
      <c r="F17" s="54" t="s">
        <v>211</v>
      </c>
      <c r="G17" s="29"/>
      <c r="H17" s="74">
        <f>H18</f>
        <v>753.90800000000002</v>
      </c>
      <c r="I17" s="74">
        <f t="shared" ref="I17:J17" si="4">I18</f>
        <v>753.90800000000002</v>
      </c>
      <c r="J17" s="74">
        <f t="shared" si="4"/>
        <v>753.90800000000002</v>
      </c>
      <c r="K17" s="88">
        <f t="shared" si="0"/>
        <v>100</v>
      </c>
    </row>
    <row r="18" spans="1:11" s="58" customFormat="1" ht="27" customHeight="1">
      <c r="A18" s="66"/>
      <c r="B18" s="19" t="s">
        <v>158</v>
      </c>
      <c r="C18" s="56">
        <v>992</v>
      </c>
      <c r="D18" s="26" t="s">
        <v>8</v>
      </c>
      <c r="E18" s="26" t="s">
        <v>10</v>
      </c>
      <c r="F18" s="54" t="s">
        <v>211</v>
      </c>
      <c r="G18" s="29" t="s">
        <v>95</v>
      </c>
      <c r="H18" s="74">
        <v>753.90800000000002</v>
      </c>
      <c r="I18" s="74">
        <v>753.90800000000002</v>
      </c>
      <c r="J18" s="74">
        <v>753.90800000000002</v>
      </c>
      <c r="K18" s="88">
        <f t="shared" si="0"/>
        <v>100</v>
      </c>
    </row>
    <row r="19" spans="1:11" s="58" customFormat="1" ht="51" customHeight="1">
      <c r="A19" s="66"/>
      <c r="B19" s="19" t="s">
        <v>101</v>
      </c>
      <c r="C19" s="56">
        <v>992</v>
      </c>
      <c r="D19" s="25" t="s">
        <v>8</v>
      </c>
      <c r="E19" s="25" t="s">
        <v>11</v>
      </c>
      <c r="F19" s="25"/>
      <c r="G19" s="55"/>
      <c r="H19" s="74">
        <f>H20+H27</f>
        <v>3831.88573</v>
      </c>
      <c r="I19" s="74">
        <f t="shared" ref="I19:J19" si="5">I20+I27</f>
        <v>3831.88573</v>
      </c>
      <c r="J19" s="74">
        <f t="shared" si="5"/>
        <v>3831.88573</v>
      </c>
      <c r="K19" s="88">
        <f t="shared" si="0"/>
        <v>100</v>
      </c>
    </row>
    <row r="20" spans="1:11" s="58" customFormat="1" ht="25.5">
      <c r="A20" s="66"/>
      <c r="B20" s="19" t="s">
        <v>59</v>
      </c>
      <c r="C20" s="56">
        <v>992</v>
      </c>
      <c r="D20" s="25" t="s">
        <v>8</v>
      </c>
      <c r="E20" s="25" t="s">
        <v>11</v>
      </c>
      <c r="F20" s="54" t="s">
        <v>103</v>
      </c>
      <c r="G20" s="29"/>
      <c r="H20" s="74">
        <f>H21</f>
        <v>3828.0857299999998</v>
      </c>
      <c r="I20" s="74">
        <f t="shared" ref="I20:J20" si="6">I21</f>
        <v>3828.0857299999998</v>
      </c>
      <c r="J20" s="74">
        <f t="shared" si="6"/>
        <v>3828.0857299999998</v>
      </c>
      <c r="K20" s="88">
        <f t="shared" si="0"/>
        <v>100</v>
      </c>
    </row>
    <row r="21" spans="1:11" s="58" customFormat="1" ht="27.75" customHeight="1">
      <c r="A21" s="66"/>
      <c r="B21" s="19" t="s">
        <v>60</v>
      </c>
      <c r="C21" s="56">
        <v>992</v>
      </c>
      <c r="D21" s="25" t="s">
        <v>8</v>
      </c>
      <c r="E21" s="25" t="s">
        <v>11</v>
      </c>
      <c r="F21" s="55" t="s">
        <v>104</v>
      </c>
      <c r="G21" s="55"/>
      <c r="H21" s="74">
        <f>H22</f>
        <v>3828.0857299999998</v>
      </c>
      <c r="I21" s="74">
        <f t="shared" ref="I21:J21" si="7">I22</f>
        <v>3828.0857299999998</v>
      </c>
      <c r="J21" s="74">
        <f t="shared" si="7"/>
        <v>3828.0857299999998</v>
      </c>
      <c r="K21" s="88">
        <f t="shared" si="0"/>
        <v>100</v>
      </c>
    </row>
    <row r="22" spans="1:11" s="58" customFormat="1" ht="51">
      <c r="A22" s="66"/>
      <c r="B22" s="19" t="s">
        <v>102</v>
      </c>
      <c r="C22" s="56">
        <v>992</v>
      </c>
      <c r="D22" s="25" t="s">
        <v>8</v>
      </c>
      <c r="E22" s="25" t="s">
        <v>11</v>
      </c>
      <c r="F22" s="55" t="s">
        <v>105</v>
      </c>
      <c r="G22" s="55"/>
      <c r="H22" s="74">
        <f>H23</f>
        <v>3828.0857299999998</v>
      </c>
      <c r="I22" s="74">
        <f t="shared" ref="I22:J22" si="8">I23</f>
        <v>3828.0857299999998</v>
      </c>
      <c r="J22" s="74">
        <f t="shared" si="8"/>
        <v>3828.0857299999998</v>
      </c>
      <c r="K22" s="88">
        <f t="shared" si="0"/>
        <v>100</v>
      </c>
    </row>
    <row r="23" spans="1:11" s="58" customFormat="1" ht="25.5">
      <c r="A23" s="66"/>
      <c r="B23" s="25" t="s">
        <v>47</v>
      </c>
      <c r="C23" s="56">
        <v>992</v>
      </c>
      <c r="D23" s="25" t="s">
        <v>8</v>
      </c>
      <c r="E23" s="25" t="s">
        <v>11</v>
      </c>
      <c r="F23" s="55" t="s">
        <v>106</v>
      </c>
      <c r="G23" s="55"/>
      <c r="H23" s="74">
        <f>H24+H25+H26</f>
        <v>3828.0857299999998</v>
      </c>
      <c r="I23" s="74">
        <f>I24+I25+I26</f>
        <v>3828.0857299999998</v>
      </c>
      <c r="J23" s="74">
        <f>J24+J25+J26</f>
        <v>3828.0857299999998</v>
      </c>
      <c r="K23" s="88">
        <f t="shared" si="0"/>
        <v>100</v>
      </c>
    </row>
    <row r="24" spans="1:11" s="58" customFormat="1" ht="25.5">
      <c r="A24" s="66"/>
      <c r="B24" s="19" t="s">
        <v>159</v>
      </c>
      <c r="C24" s="56">
        <v>992</v>
      </c>
      <c r="D24" s="25" t="s">
        <v>8</v>
      </c>
      <c r="E24" s="25" t="s">
        <v>11</v>
      </c>
      <c r="F24" s="55" t="s">
        <v>106</v>
      </c>
      <c r="G24" s="29" t="s">
        <v>95</v>
      </c>
      <c r="H24" s="74">
        <v>3716.1579999999999</v>
      </c>
      <c r="I24" s="74">
        <f t="shared" ref="I24:J70" si="9">H24</f>
        <v>3716.1579999999999</v>
      </c>
      <c r="J24" s="74">
        <f t="shared" si="9"/>
        <v>3716.1579999999999</v>
      </c>
      <c r="K24" s="88">
        <f t="shared" si="0"/>
        <v>100</v>
      </c>
    </row>
    <row r="25" spans="1:11" s="58" customFormat="1" ht="25.5">
      <c r="A25" s="66"/>
      <c r="B25" s="19" t="s">
        <v>58</v>
      </c>
      <c r="C25" s="56">
        <v>992</v>
      </c>
      <c r="D25" s="25" t="s">
        <v>8</v>
      </c>
      <c r="E25" s="25" t="s">
        <v>11</v>
      </c>
      <c r="F25" s="55" t="s">
        <v>106</v>
      </c>
      <c r="G25" s="29" t="s">
        <v>96</v>
      </c>
      <c r="H25" s="74">
        <v>96</v>
      </c>
      <c r="I25" s="74">
        <f t="shared" si="9"/>
        <v>96</v>
      </c>
      <c r="J25" s="74">
        <f t="shared" si="9"/>
        <v>96</v>
      </c>
      <c r="K25" s="88">
        <f t="shared" si="0"/>
        <v>100</v>
      </c>
    </row>
    <row r="26" spans="1:11" s="58" customFormat="1" ht="12.75" customHeight="1">
      <c r="A26" s="66"/>
      <c r="B26" s="19" t="s">
        <v>61</v>
      </c>
      <c r="C26" s="56">
        <v>992</v>
      </c>
      <c r="D26" s="25" t="s">
        <v>8</v>
      </c>
      <c r="E26" s="25" t="s">
        <v>11</v>
      </c>
      <c r="F26" s="55" t="s">
        <v>106</v>
      </c>
      <c r="G26" s="55" t="s">
        <v>97</v>
      </c>
      <c r="H26" s="74">
        <f>13+2.92773</f>
        <v>15.92773</v>
      </c>
      <c r="I26" s="74">
        <f t="shared" ref="I26:J26" si="10">13+2.92773</f>
        <v>15.92773</v>
      </c>
      <c r="J26" s="74">
        <f t="shared" si="10"/>
        <v>15.92773</v>
      </c>
      <c r="K26" s="88">
        <f t="shared" si="0"/>
        <v>100</v>
      </c>
    </row>
    <row r="27" spans="1:11" s="58" customFormat="1" ht="38.25">
      <c r="A27" s="66"/>
      <c r="B27" s="25" t="s">
        <v>48</v>
      </c>
      <c r="C27" s="56">
        <v>992</v>
      </c>
      <c r="D27" s="25" t="s">
        <v>8</v>
      </c>
      <c r="E27" s="25" t="s">
        <v>11</v>
      </c>
      <c r="F27" s="55" t="s">
        <v>107</v>
      </c>
      <c r="G27" s="55"/>
      <c r="H27" s="74">
        <f>H29</f>
        <v>3.8</v>
      </c>
      <c r="I27" s="74">
        <f t="shared" ref="I27:J27" si="11">I29</f>
        <v>3.8</v>
      </c>
      <c r="J27" s="74">
        <f t="shared" si="11"/>
        <v>3.8</v>
      </c>
      <c r="K27" s="88">
        <f t="shared" si="0"/>
        <v>100</v>
      </c>
    </row>
    <row r="28" spans="1:11" s="58" customFormat="1" ht="38.25">
      <c r="A28" s="66"/>
      <c r="B28" s="25" t="s">
        <v>160</v>
      </c>
      <c r="C28" s="56">
        <v>992</v>
      </c>
      <c r="D28" s="25" t="s">
        <v>8</v>
      </c>
      <c r="E28" s="25" t="s">
        <v>11</v>
      </c>
      <c r="F28" s="55" t="s">
        <v>161</v>
      </c>
      <c r="G28" s="55"/>
      <c r="H28" s="74">
        <f>H29</f>
        <v>3.8</v>
      </c>
      <c r="I28" s="74">
        <f t="shared" ref="I28:J28" si="12">I29</f>
        <v>3.8</v>
      </c>
      <c r="J28" s="74">
        <f t="shared" si="12"/>
        <v>3.8</v>
      </c>
      <c r="K28" s="88">
        <f t="shared" si="0"/>
        <v>100</v>
      </c>
    </row>
    <row r="29" spans="1:11" s="58" customFormat="1" ht="25.5">
      <c r="A29" s="66"/>
      <c r="B29" s="25" t="s">
        <v>49</v>
      </c>
      <c r="C29" s="56">
        <v>992</v>
      </c>
      <c r="D29" s="25" t="s">
        <v>8</v>
      </c>
      <c r="E29" s="25" t="s">
        <v>11</v>
      </c>
      <c r="F29" s="55" t="s">
        <v>162</v>
      </c>
      <c r="G29" s="55"/>
      <c r="H29" s="74">
        <f>H30</f>
        <v>3.8</v>
      </c>
      <c r="I29" s="74">
        <f t="shared" ref="I29:J29" si="13">I30</f>
        <v>3.8</v>
      </c>
      <c r="J29" s="74">
        <f t="shared" si="13"/>
        <v>3.8</v>
      </c>
      <c r="K29" s="88">
        <f t="shared" si="0"/>
        <v>100</v>
      </c>
    </row>
    <row r="30" spans="1:11" s="58" customFormat="1" ht="25.5">
      <c r="A30" s="66"/>
      <c r="B30" s="19" t="s">
        <v>58</v>
      </c>
      <c r="C30" s="56">
        <v>992</v>
      </c>
      <c r="D30" s="25" t="s">
        <v>8</v>
      </c>
      <c r="E30" s="25" t="s">
        <v>11</v>
      </c>
      <c r="F30" s="55" t="s">
        <v>162</v>
      </c>
      <c r="G30" s="55" t="s">
        <v>96</v>
      </c>
      <c r="H30" s="74">
        <v>3.8</v>
      </c>
      <c r="I30" s="74">
        <v>3.8</v>
      </c>
      <c r="J30" s="74">
        <v>3.8</v>
      </c>
      <c r="K30" s="88">
        <f t="shared" si="0"/>
        <v>100</v>
      </c>
    </row>
    <row r="31" spans="1:11" s="58" customFormat="1" ht="41.25" customHeight="1">
      <c r="A31" s="66"/>
      <c r="B31" s="19" t="s">
        <v>12</v>
      </c>
      <c r="C31" s="56">
        <v>992</v>
      </c>
      <c r="D31" s="25" t="s">
        <v>8</v>
      </c>
      <c r="E31" s="25" t="s">
        <v>13</v>
      </c>
      <c r="F31" s="25"/>
      <c r="G31" s="55"/>
      <c r="H31" s="74">
        <f>H32</f>
        <v>111.21899999999999</v>
      </c>
      <c r="I31" s="74">
        <f t="shared" ref="I31:J31" si="14">I32</f>
        <v>111.21899999999999</v>
      </c>
      <c r="J31" s="74">
        <f t="shared" si="14"/>
        <v>111.21899999999999</v>
      </c>
      <c r="K31" s="88">
        <f t="shared" si="0"/>
        <v>100</v>
      </c>
    </row>
    <row r="32" spans="1:11" s="58" customFormat="1" ht="38.25">
      <c r="A32" s="66"/>
      <c r="B32" s="27" t="s">
        <v>50</v>
      </c>
      <c r="C32" s="56">
        <v>992</v>
      </c>
      <c r="D32" s="26" t="s">
        <v>8</v>
      </c>
      <c r="E32" s="26" t="s">
        <v>13</v>
      </c>
      <c r="F32" s="29" t="s">
        <v>108</v>
      </c>
      <c r="G32" s="55"/>
      <c r="H32" s="74">
        <f>H33</f>
        <v>111.21899999999999</v>
      </c>
      <c r="I32" s="74">
        <f t="shared" ref="I32:J32" si="15">I33</f>
        <v>111.21899999999999</v>
      </c>
      <c r="J32" s="74">
        <f t="shared" si="15"/>
        <v>111.21899999999999</v>
      </c>
      <c r="K32" s="88">
        <f t="shared" si="0"/>
        <v>100</v>
      </c>
    </row>
    <row r="33" spans="1:11" s="58" customFormat="1" ht="25.5">
      <c r="A33" s="66"/>
      <c r="B33" s="25" t="s">
        <v>163</v>
      </c>
      <c r="C33" s="56">
        <v>992</v>
      </c>
      <c r="D33" s="26" t="s">
        <v>8</v>
      </c>
      <c r="E33" s="26" t="s">
        <v>13</v>
      </c>
      <c r="F33" s="29" t="s">
        <v>164</v>
      </c>
      <c r="G33" s="55"/>
      <c r="H33" s="74">
        <f>H35</f>
        <v>111.21899999999999</v>
      </c>
      <c r="I33" s="74">
        <f t="shared" ref="I33:J33" si="16">I35</f>
        <v>111.21899999999999</v>
      </c>
      <c r="J33" s="74">
        <f t="shared" si="16"/>
        <v>111.21899999999999</v>
      </c>
      <c r="K33" s="88">
        <f t="shared" si="0"/>
        <v>100</v>
      </c>
    </row>
    <row r="34" spans="1:11" s="58" customFormat="1" ht="25.5">
      <c r="A34" s="66"/>
      <c r="B34" s="25" t="s">
        <v>47</v>
      </c>
      <c r="C34" s="56">
        <v>992</v>
      </c>
      <c r="D34" s="26" t="s">
        <v>8</v>
      </c>
      <c r="E34" s="26" t="s">
        <v>13</v>
      </c>
      <c r="F34" s="29" t="s">
        <v>165</v>
      </c>
      <c r="G34" s="55"/>
      <c r="H34" s="74">
        <f>H35</f>
        <v>111.21899999999999</v>
      </c>
      <c r="I34" s="74">
        <f t="shared" ref="I34:J34" si="17">I35</f>
        <v>111.21899999999999</v>
      </c>
      <c r="J34" s="74">
        <f t="shared" si="17"/>
        <v>111.21899999999999</v>
      </c>
      <c r="K34" s="88">
        <f t="shared" si="0"/>
        <v>100</v>
      </c>
    </row>
    <row r="35" spans="1:11" s="58" customFormat="1">
      <c r="A35" s="66"/>
      <c r="B35" s="19" t="s">
        <v>14</v>
      </c>
      <c r="C35" s="56">
        <v>992</v>
      </c>
      <c r="D35" s="26" t="s">
        <v>8</v>
      </c>
      <c r="E35" s="26" t="s">
        <v>13</v>
      </c>
      <c r="F35" s="29" t="s">
        <v>165</v>
      </c>
      <c r="G35" s="55" t="s">
        <v>15</v>
      </c>
      <c r="H35" s="74">
        <v>111.21899999999999</v>
      </c>
      <c r="I35" s="74">
        <v>111.21899999999999</v>
      </c>
      <c r="J35" s="74">
        <v>111.21899999999999</v>
      </c>
      <c r="K35" s="88">
        <f t="shared" si="0"/>
        <v>100</v>
      </c>
    </row>
    <row r="36" spans="1:11" s="58" customFormat="1" ht="15.75" customHeight="1">
      <c r="A36" s="66"/>
      <c r="B36" s="19" t="s">
        <v>251</v>
      </c>
      <c r="C36" s="56">
        <v>992</v>
      </c>
      <c r="D36" s="26" t="s">
        <v>8</v>
      </c>
      <c r="E36" s="26" t="s">
        <v>39</v>
      </c>
      <c r="F36" s="29" t="s">
        <v>252</v>
      </c>
      <c r="G36" s="55"/>
      <c r="H36" s="74">
        <f>H37</f>
        <v>607.28413999999998</v>
      </c>
      <c r="I36" s="74">
        <f t="shared" ref="I36:J36" si="18">I37</f>
        <v>607.28413999999998</v>
      </c>
      <c r="J36" s="74">
        <f t="shared" si="18"/>
        <v>607.28413999999998</v>
      </c>
      <c r="K36" s="88">
        <f t="shared" si="0"/>
        <v>100</v>
      </c>
    </row>
    <row r="37" spans="1:11" s="58" customFormat="1" ht="27.75" customHeight="1">
      <c r="A37" s="66"/>
      <c r="B37" s="25" t="s">
        <v>253</v>
      </c>
      <c r="C37" s="56">
        <v>992</v>
      </c>
      <c r="D37" s="26" t="s">
        <v>8</v>
      </c>
      <c r="E37" s="26" t="s">
        <v>39</v>
      </c>
      <c r="F37" s="29" t="s">
        <v>254</v>
      </c>
      <c r="G37" s="55"/>
      <c r="H37" s="74">
        <f>H38</f>
        <v>607.28413999999998</v>
      </c>
      <c r="I37" s="74">
        <f t="shared" ref="I37:J37" si="19">I38</f>
        <v>607.28413999999998</v>
      </c>
      <c r="J37" s="74">
        <f t="shared" si="19"/>
        <v>607.28413999999998</v>
      </c>
      <c r="K37" s="88">
        <f t="shared" si="0"/>
        <v>100</v>
      </c>
    </row>
    <row r="38" spans="1:11" s="58" customFormat="1" ht="25.5">
      <c r="A38" s="66"/>
      <c r="B38" s="19" t="s">
        <v>255</v>
      </c>
      <c r="C38" s="56">
        <v>992</v>
      </c>
      <c r="D38" s="26" t="s">
        <v>8</v>
      </c>
      <c r="E38" s="26" t="s">
        <v>39</v>
      </c>
      <c r="F38" s="29" t="s">
        <v>256</v>
      </c>
      <c r="G38" s="55"/>
      <c r="H38" s="74">
        <f>H39</f>
        <v>607.28413999999998</v>
      </c>
      <c r="I38" s="74">
        <f t="shared" ref="I38:J38" si="20">I39</f>
        <v>607.28413999999998</v>
      </c>
      <c r="J38" s="74">
        <f t="shared" si="20"/>
        <v>607.28413999999998</v>
      </c>
      <c r="K38" s="88">
        <f t="shared" si="0"/>
        <v>100</v>
      </c>
    </row>
    <row r="39" spans="1:11" s="58" customFormat="1">
      <c r="A39" s="66"/>
      <c r="B39" s="19" t="s">
        <v>257</v>
      </c>
      <c r="C39" s="56">
        <v>992</v>
      </c>
      <c r="D39" s="26" t="s">
        <v>8</v>
      </c>
      <c r="E39" s="26" t="s">
        <v>39</v>
      </c>
      <c r="F39" s="29" t="s">
        <v>256</v>
      </c>
      <c r="G39" s="55" t="s">
        <v>258</v>
      </c>
      <c r="H39" s="74">
        <f>782.38-0.0046-175.09126</f>
        <v>607.28413999999998</v>
      </c>
      <c r="I39" s="74">
        <f t="shared" ref="I39" si="21">782.38-0.0046-175.09126</f>
        <v>607.28413999999998</v>
      </c>
      <c r="J39" s="74">
        <v>607.28413999999998</v>
      </c>
      <c r="K39" s="88">
        <f t="shared" si="0"/>
        <v>100</v>
      </c>
    </row>
    <row r="40" spans="1:11" s="58" customFormat="1">
      <c r="A40" s="43"/>
      <c r="B40" s="19" t="s">
        <v>16</v>
      </c>
      <c r="C40" s="56">
        <v>992</v>
      </c>
      <c r="D40" s="26" t="s">
        <v>8</v>
      </c>
      <c r="E40" s="26" t="s">
        <v>17</v>
      </c>
      <c r="F40" s="28"/>
      <c r="G40" s="29"/>
      <c r="H40" s="75">
        <f>H42</f>
        <v>200</v>
      </c>
      <c r="I40" s="75">
        <f t="shared" ref="I40:J40" si="22">I42</f>
        <v>200</v>
      </c>
      <c r="J40" s="75">
        <f t="shared" si="22"/>
        <v>0</v>
      </c>
      <c r="K40" s="88">
        <f t="shared" si="0"/>
        <v>0</v>
      </c>
    </row>
    <row r="41" spans="1:11" s="58" customFormat="1" ht="25.5">
      <c r="A41" s="43"/>
      <c r="B41" s="19" t="s">
        <v>51</v>
      </c>
      <c r="C41" s="56">
        <v>992</v>
      </c>
      <c r="D41" s="26" t="s">
        <v>8</v>
      </c>
      <c r="E41" s="26" t="s">
        <v>17</v>
      </c>
      <c r="F41" s="29" t="s">
        <v>109</v>
      </c>
      <c r="G41" s="29"/>
      <c r="H41" s="75">
        <f>H42</f>
        <v>200</v>
      </c>
      <c r="I41" s="75">
        <f t="shared" ref="I41:J41" si="23">I42</f>
        <v>200</v>
      </c>
      <c r="J41" s="75">
        <f t="shared" si="23"/>
        <v>0</v>
      </c>
      <c r="K41" s="88">
        <f t="shared" si="0"/>
        <v>0</v>
      </c>
    </row>
    <row r="42" spans="1:11" s="58" customFormat="1" ht="38.25">
      <c r="A42" s="43"/>
      <c r="B42" s="25" t="s">
        <v>166</v>
      </c>
      <c r="C42" s="56">
        <v>992</v>
      </c>
      <c r="D42" s="26" t="s">
        <v>8</v>
      </c>
      <c r="E42" s="26" t="s">
        <v>17</v>
      </c>
      <c r="F42" s="29" t="s">
        <v>168</v>
      </c>
      <c r="G42" s="29"/>
      <c r="H42" s="75">
        <f>H43</f>
        <v>200</v>
      </c>
      <c r="I42" s="75">
        <f t="shared" ref="I42:J42" si="24">I43</f>
        <v>200</v>
      </c>
      <c r="J42" s="75">
        <f t="shared" si="24"/>
        <v>0</v>
      </c>
      <c r="K42" s="88">
        <f t="shared" si="0"/>
        <v>0</v>
      </c>
    </row>
    <row r="43" spans="1:11" s="58" customFormat="1" ht="15.75" customHeight="1">
      <c r="A43" s="43"/>
      <c r="B43" s="25" t="s">
        <v>167</v>
      </c>
      <c r="C43" s="56">
        <v>992</v>
      </c>
      <c r="D43" s="26" t="s">
        <v>8</v>
      </c>
      <c r="E43" s="26" t="s">
        <v>17</v>
      </c>
      <c r="F43" s="29" t="s">
        <v>169</v>
      </c>
      <c r="G43" s="29"/>
      <c r="H43" s="75">
        <f>H44</f>
        <v>200</v>
      </c>
      <c r="I43" s="75">
        <f t="shared" ref="I43:J43" si="25">I44</f>
        <v>200</v>
      </c>
      <c r="J43" s="75">
        <f t="shared" si="25"/>
        <v>0</v>
      </c>
      <c r="K43" s="88">
        <f t="shared" si="0"/>
        <v>0</v>
      </c>
    </row>
    <row r="44" spans="1:11" s="58" customFormat="1">
      <c r="A44" s="43"/>
      <c r="B44" s="19" t="s">
        <v>18</v>
      </c>
      <c r="C44" s="56">
        <v>992</v>
      </c>
      <c r="D44" s="26" t="s">
        <v>8</v>
      </c>
      <c r="E44" s="26" t="s">
        <v>17</v>
      </c>
      <c r="F44" s="29" t="s">
        <v>169</v>
      </c>
      <c r="G44" s="29" t="s">
        <v>19</v>
      </c>
      <c r="H44" s="75">
        <v>200</v>
      </c>
      <c r="I44" s="75">
        <v>200</v>
      </c>
      <c r="J44" s="75">
        <v>0</v>
      </c>
      <c r="K44" s="88">
        <f t="shared" si="0"/>
        <v>0</v>
      </c>
    </row>
    <row r="45" spans="1:11" s="58" customFormat="1">
      <c r="A45" s="66"/>
      <c r="B45" s="19" t="s">
        <v>20</v>
      </c>
      <c r="C45" s="56">
        <v>992</v>
      </c>
      <c r="D45" s="26" t="s">
        <v>8</v>
      </c>
      <c r="E45" s="26" t="s">
        <v>21</v>
      </c>
      <c r="F45" s="26"/>
      <c r="G45" s="29"/>
      <c r="H45" s="75">
        <f>H46+H66+H71+H76+H81+H86+H90+H94</f>
        <v>8204.0838199999998</v>
      </c>
      <c r="I45" s="75">
        <f t="shared" ref="I45:J45" si="26">I46+I66+I71+I76+I81+I86+I90+I94</f>
        <v>8204.0838199999998</v>
      </c>
      <c r="J45" s="75">
        <f t="shared" si="26"/>
        <v>8204.0348199999989</v>
      </c>
      <c r="K45" s="88">
        <f t="shared" si="0"/>
        <v>99.999402736477634</v>
      </c>
    </row>
    <row r="46" spans="1:11" s="58" customFormat="1" ht="25.5">
      <c r="A46" s="66"/>
      <c r="B46" s="19" t="s">
        <v>59</v>
      </c>
      <c r="C46" s="56">
        <v>992</v>
      </c>
      <c r="D46" s="25" t="s">
        <v>8</v>
      </c>
      <c r="E46" s="25" t="s">
        <v>21</v>
      </c>
      <c r="F46" s="55" t="s">
        <v>103</v>
      </c>
      <c r="G46" s="55"/>
      <c r="H46" s="74">
        <f>H47+H51+H56+H62</f>
        <v>6940.5980599999994</v>
      </c>
      <c r="I46" s="74">
        <f t="shared" ref="I46:J46" si="27">I47+I51+I56+I62</f>
        <v>6940.5980599999994</v>
      </c>
      <c r="J46" s="74">
        <f t="shared" si="27"/>
        <v>6940.5980599999994</v>
      </c>
      <c r="K46" s="88">
        <f t="shared" si="0"/>
        <v>100</v>
      </c>
    </row>
    <row r="47" spans="1:11" s="58" customFormat="1">
      <c r="A47" s="66"/>
      <c r="B47" s="25" t="s">
        <v>62</v>
      </c>
      <c r="C47" s="56">
        <v>992</v>
      </c>
      <c r="D47" s="25" t="s">
        <v>8</v>
      </c>
      <c r="E47" s="25" t="s">
        <v>21</v>
      </c>
      <c r="F47" s="29" t="s">
        <v>110</v>
      </c>
      <c r="G47" s="55"/>
      <c r="H47" s="74">
        <f>H48</f>
        <v>227.34999999999997</v>
      </c>
      <c r="I47" s="74">
        <f t="shared" ref="I47:J47" si="28">I48</f>
        <v>227.34999999999997</v>
      </c>
      <c r="J47" s="74">
        <f t="shared" si="28"/>
        <v>227.35</v>
      </c>
      <c r="K47" s="88">
        <f t="shared" si="0"/>
        <v>100.00000000000003</v>
      </c>
    </row>
    <row r="48" spans="1:11" s="58" customFormat="1">
      <c r="A48" s="66"/>
      <c r="B48" s="25" t="s">
        <v>111</v>
      </c>
      <c r="C48" s="56">
        <v>992</v>
      </c>
      <c r="D48" s="25" t="s">
        <v>8</v>
      </c>
      <c r="E48" s="25" t="s">
        <v>21</v>
      </c>
      <c r="F48" s="29" t="s">
        <v>112</v>
      </c>
      <c r="G48" s="55"/>
      <c r="H48" s="74">
        <f>H49</f>
        <v>227.34999999999997</v>
      </c>
      <c r="I48" s="74">
        <f t="shared" ref="I48:J48" si="29">I49</f>
        <v>227.34999999999997</v>
      </c>
      <c r="J48" s="74">
        <f t="shared" si="29"/>
        <v>227.35</v>
      </c>
      <c r="K48" s="88">
        <f t="shared" si="0"/>
        <v>100.00000000000003</v>
      </c>
    </row>
    <row r="49" spans="1:11" s="58" customFormat="1" ht="76.5">
      <c r="A49" s="66"/>
      <c r="B49" s="49" t="s">
        <v>52</v>
      </c>
      <c r="C49" s="56">
        <v>992</v>
      </c>
      <c r="D49" s="26" t="s">
        <v>8</v>
      </c>
      <c r="E49" s="26" t="s">
        <v>21</v>
      </c>
      <c r="F49" s="48">
        <v>5020110020</v>
      </c>
      <c r="G49" s="55"/>
      <c r="H49" s="74">
        <f>H50</f>
        <v>227.34999999999997</v>
      </c>
      <c r="I49" s="74">
        <f t="shared" ref="I49:J49" si="30">I50</f>
        <v>227.34999999999997</v>
      </c>
      <c r="J49" s="74">
        <f t="shared" si="30"/>
        <v>227.35</v>
      </c>
      <c r="K49" s="88">
        <f t="shared" si="0"/>
        <v>100.00000000000003</v>
      </c>
    </row>
    <row r="50" spans="1:11" s="58" customFormat="1" ht="25.5">
      <c r="A50" s="66"/>
      <c r="B50" s="19" t="s">
        <v>58</v>
      </c>
      <c r="C50" s="56">
        <v>992</v>
      </c>
      <c r="D50" s="25" t="s">
        <v>8</v>
      </c>
      <c r="E50" s="25" t="s">
        <v>21</v>
      </c>
      <c r="F50" s="48">
        <v>5020110020</v>
      </c>
      <c r="G50" s="55" t="s">
        <v>96</v>
      </c>
      <c r="H50" s="74">
        <f>393.94336+33.40664-200</f>
        <v>227.34999999999997</v>
      </c>
      <c r="I50" s="74">
        <f t="shared" si="9"/>
        <v>227.34999999999997</v>
      </c>
      <c r="J50" s="74">
        <v>227.35</v>
      </c>
      <c r="K50" s="88">
        <f t="shared" si="0"/>
        <v>100.00000000000003</v>
      </c>
    </row>
    <row r="51" spans="1:11" s="58" customFormat="1">
      <c r="A51" s="66"/>
      <c r="B51" s="19" t="s">
        <v>64</v>
      </c>
      <c r="C51" s="56">
        <v>992</v>
      </c>
      <c r="D51" s="25" t="s">
        <v>8</v>
      </c>
      <c r="E51" s="25" t="s">
        <v>21</v>
      </c>
      <c r="F51" s="29" t="s">
        <v>113</v>
      </c>
      <c r="G51" s="55"/>
      <c r="H51" s="74">
        <f>H52</f>
        <v>2380.9630000000002</v>
      </c>
      <c r="I51" s="74">
        <f t="shared" ref="I51:J51" si="31">I52</f>
        <v>2380.9630000000002</v>
      </c>
      <c r="J51" s="74">
        <f t="shared" si="31"/>
        <v>2380.9630000000002</v>
      </c>
      <c r="K51" s="88">
        <f t="shared" si="0"/>
        <v>100</v>
      </c>
    </row>
    <row r="52" spans="1:11" s="58" customFormat="1" ht="12.75" customHeight="1">
      <c r="A52" s="66"/>
      <c r="B52" s="19" t="s">
        <v>114</v>
      </c>
      <c r="C52" s="56">
        <v>992</v>
      </c>
      <c r="D52" s="25" t="s">
        <v>8</v>
      </c>
      <c r="E52" s="25" t="s">
        <v>21</v>
      </c>
      <c r="F52" s="29" t="s">
        <v>115</v>
      </c>
      <c r="G52" s="55"/>
      <c r="H52" s="74">
        <f>H53</f>
        <v>2380.9630000000002</v>
      </c>
      <c r="I52" s="74">
        <f t="shared" ref="I52:J52" si="32">I53</f>
        <v>2380.9630000000002</v>
      </c>
      <c r="J52" s="74">
        <f t="shared" si="32"/>
        <v>2380.9630000000002</v>
      </c>
      <c r="K52" s="88">
        <f t="shared" si="0"/>
        <v>100</v>
      </c>
    </row>
    <row r="53" spans="1:11" s="58" customFormat="1" ht="25.5">
      <c r="A53" s="66"/>
      <c r="B53" s="25" t="s">
        <v>53</v>
      </c>
      <c r="C53" s="56">
        <v>992</v>
      </c>
      <c r="D53" s="25" t="s">
        <v>8</v>
      </c>
      <c r="E53" s="25" t="s">
        <v>21</v>
      </c>
      <c r="F53" s="29" t="s">
        <v>116</v>
      </c>
      <c r="G53" s="55"/>
      <c r="H53" s="74">
        <f>H54+H55</f>
        <v>2380.9630000000002</v>
      </c>
      <c r="I53" s="74">
        <f t="shared" ref="I53:J53" si="33">I54+I55</f>
        <v>2380.9630000000002</v>
      </c>
      <c r="J53" s="74">
        <f t="shared" si="33"/>
        <v>2380.9630000000002</v>
      </c>
      <c r="K53" s="88">
        <f t="shared" si="0"/>
        <v>100</v>
      </c>
    </row>
    <row r="54" spans="1:11" s="58" customFormat="1" ht="25.5">
      <c r="A54" s="66"/>
      <c r="B54" s="19" t="s">
        <v>65</v>
      </c>
      <c r="C54" s="56">
        <v>992</v>
      </c>
      <c r="D54" s="26" t="s">
        <v>8</v>
      </c>
      <c r="E54" s="26" t="s">
        <v>21</v>
      </c>
      <c r="F54" s="29" t="s">
        <v>116</v>
      </c>
      <c r="G54" s="55" t="s">
        <v>98</v>
      </c>
      <c r="H54" s="74">
        <v>2162.4630000000002</v>
      </c>
      <c r="I54" s="74">
        <f t="shared" si="9"/>
        <v>2162.4630000000002</v>
      </c>
      <c r="J54" s="74">
        <v>2162.4630000000002</v>
      </c>
      <c r="K54" s="88">
        <f t="shared" si="0"/>
        <v>100</v>
      </c>
    </row>
    <row r="55" spans="1:11" s="58" customFormat="1" ht="25.5">
      <c r="A55" s="66"/>
      <c r="B55" s="19" t="s">
        <v>58</v>
      </c>
      <c r="C55" s="56">
        <v>992</v>
      </c>
      <c r="D55" s="26" t="s">
        <v>8</v>
      </c>
      <c r="E55" s="26" t="s">
        <v>21</v>
      </c>
      <c r="F55" s="29" t="s">
        <v>116</v>
      </c>
      <c r="G55" s="55" t="s">
        <v>96</v>
      </c>
      <c r="H55" s="74">
        <f>215.5+3</f>
        <v>218.5</v>
      </c>
      <c r="I55" s="74">
        <f t="shared" si="9"/>
        <v>218.5</v>
      </c>
      <c r="J55" s="74">
        <v>218.5</v>
      </c>
      <c r="K55" s="88">
        <f t="shared" si="0"/>
        <v>100</v>
      </c>
    </row>
    <row r="56" spans="1:11" s="58" customFormat="1" ht="25.5">
      <c r="A56" s="66"/>
      <c r="B56" s="19" t="s">
        <v>212</v>
      </c>
      <c r="C56" s="56">
        <v>992</v>
      </c>
      <c r="D56" s="26" t="s">
        <v>8</v>
      </c>
      <c r="E56" s="26" t="s">
        <v>21</v>
      </c>
      <c r="F56" s="29" t="s">
        <v>117</v>
      </c>
      <c r="G56" s="55"/>
      <c r="H56" s="74">
        <f>H57</f>
        <v>4172.8850599999996</v>
      </c>
      <c r="I56" s="74">
        <f t="shared" ref="I56:J56" si="34">I57</f>
        <v>4172.8850599999996</v>
      </c>
      <c r="J56" s="74">
        <f t="shared" si="34"/>
        <v>4172.8850599999996</v>
      </c>
      <c r="K56" s="88">
        <f t="shared" si="0"/>
        <v>100</v>
      </c>
    </row>
    <row r="57" spans="1:11" s="58" customFormat="1" ht="51">
      <c r="A57" s="66"/>
      <c r="B57" s="19" t="s">
        <v>118</v>
      </c>
      <c r="C57" s="56">
        <v>992</v>
      </c>
      <c r="D57" s="26" t="s">
        <v>8</v>
      </c>
      <c r="E57" s="26" t="s">
        <v>21</v>
      </c>
      <c r="F57" s="29" t="s">
        <v>119</v>
      </c>
      <c r="G57" s="55"/>
      <c r="H57" s="74">
        <f>H58</f>
        <v>4172.8850599999996</v>
      </c>
      <c r="I57" s="74">
        <f t="shared" ref="I57:J57" si="35">I58</f>
        <v>4172.8850599999996</v>
      </c>
      <c r="J57" s="74">
        <f t="shared" si="35"/>
        <v>4172.8850599999996</v>
      </c>
      <c r="K57" s="88">
        <f t="shared" si="0"/>
        <v>100</v>
      </c>
    </row>
    <row r="58" spans="1:11" s="58" customFormat="1" ht="30.75" customHeight="1">
      <c r="A58" s="66"/>
      <c r="B58" s="25" t="s">
        <v>53</v>
      </c>
      <c r="C58" s="56">
        <v>992</v>
      </c>
      <c r="D58" s="26" t="s">
        <v>8</v>
      </c>
      <c r="E58" s="26" t="s">
        <v>21</v>
      </c>
      <c r="F58" s="29" t="s">
        <v>120</v>
      </c>
      <c r="G58" s="55"/>
      <c r="H58" s="74">
        <f>H59+H60+H61</f>
        <v>4172.8850599999996</v>
      </c>
      <c r="I58" s="74">
        <f t="shared" ref="I58:J58" si="36">I59+I60+I61</f>
        <v>4172.8850599999996</v>
      </c>
      <c r="J58" s="74">
        <f t="shared" si="36"/>
        <v>4172.8850599999996</v>
      </c>
      <c r="K58" s="88">
        <f t="shared" si="0"/>
        <v>100</v>
      </c>
    </row>
    <row r="59" spans="1:11" s="58" customFormat="1" ht="27" customHeight="1">
      <c r="A59" s="66"/>
      <c r="B59" s="19" t="s">
        <v>65</v>
      </c>
      <c r="C59" s="56">
        <v>992</v>
      </c>
      <c r="D59" s="26" t="s">
        <v>8</v>
      </c>
      <c r="E59" s="26" t="s">
        <v>21</v>
      </c>
      <c r="F59" s="29" t="s">
        <v>120</v>
      </c>
      <c r="G59" s="55" t="s">
        <v>98</v>
      </c>
      <c r="H59" s="74">
        <f>2640.951+434</f>
        <v>3074.951</v>
      </c>
      <c r="I59" s="74">
        <f t="shared" si="9"/>
        <v>3074.951</v>
      </c>
      <c r="J59" s="74">
        <v>3074.951</v>
      </c>
      <c r="K59" s="88">
        <f t="shared" si="0"/>
        <v>100</v>
      </c>
    </row>
    <row r="60" spans="1:11" s="58" customFormat="1" ht="25.5">
      <c r="A60" s="66"/>
      <c r="B60" s="19" t="s">
        <v>58</v>
      </c>
      <c r="C60" s="56">
        <v>992</v>
      </c>
      <c r="D60" s="26" t="s">
        <v>8</v>
      </c>
      <c r="E60" s="26" t="s">
        <v>21</v>
      </c>
      <c r="F60" s="29" t="s">
        <v>120</v>
      </c>
      <c r="G60" s="55" t="s">
        <v>96</v>
      </c>
      <c r="H60" s="74">
        <f>957+30.348+30+69.7989</f>
        <v>1087.1469</v>
      </c>
      <c r="I60" s="74">
        <f t="shared" si="9"/>
        <v>1087.1469</v>
      </c>
      <c r="J60" s="74">
        <v>1087.1469</v>
      </c>
      <c r="K60" s="88">
        <f t="shared" si="0"/>
        <v>100</v>
      </c>
    </row>
    <row r="61" spans="1:11" s="58" customFormat="1" ht="18.75" customHeight="1">
      <c r="A61" s="66"/>
      <c r="B61" s="19" t="s">
        <v>61</v>
      </c>
      <c r="C61" s="56">
        <v>992</v>
      </c>
      <c r="D61" s="26" t="s">
        <v>8</v>
      </c>
      <c r="E61" s="26" t="s">
        <v>21</v>
      </c>
      <c r="F61" s="29" t="s">
        <v>120</v>
      </c>
      <c r="G61" s="55" t="s">
        <v>97</v>
      </c>
      <c r="H61" s="74">
        <f>19.5-4.039-4.67384</f>
        <v>10.78716</v>
      </c>
      <c r="I61" s="74">
        <f t="shared" si="9"/>
        <v>10.78716</v>
      </c>
      <c r="J61" s="74">
        <v>10.78716</v>
      </c>
      <c r="K61" s="88">
        <f t="shared" si="0"/>
        <v>100</v>
      </c>
    </row>
    <row r="62" spans="1:11" s="58" customFormat="1" ht="27" customHeight="1">
      <c r="A62" s="66"/>
      <c r="B62" s="19" t="s">
        <v>63</v>
      </c>
      <c r="C62" s="56">
        <v>992</v>
      </c>
      <c r="D62" s="25" t="s">
        <v>8</v>
      </c>
      <c r="E62" s="25" t="s">
        <v>21</v>
      </c>
      <c r="F62" s="29" t="s">
        <v>121</v>
      </c>
      <c r="G62" s="55"/>
      <c r="H62" s="74">
        <f>H63</f>
        <v>159.4</v>
      </c>
      <c r="I62" s="74">
        <f t="shared" ref="I62:J62" si="37">I63</f>
        <v>159.4</v>
      </c>
      <c r="J62" s="74">
        <f t="shared" si="37"/>
        <v>159.4</v>
      </c>
      <c r="K62" s="88">
        <f t="shared" si="0"/>
        <v>100</v>
      </c>
    </row>
    <row r="63" spans="1:11" s="58" customFormat="1" ht="51" customHeight="1">
      <c r="A63" s="66"/>
      <c r="B63" s="19" t="s">
        <v>122</v>
      </c>
      <c r="C63" s="56">
        <v>992</v>
      </c>
      <c r="D63" s="25" t="s">
        <v>8</v>
      </c>
      <c r="E63" s="25" t="s">
        <v>21</v>
      </c>
      <c r="F63" s="29" t="s">
        <v>123</v>
      </c>
      <c r="G63" s="55"/>
      <c r="H63" s="74">
        <f>H64</f>
        <v>159.4</v>
      </c>
      <c r="I63" s="74">
        <f t="shared" ref="I63:J63" si="38">I64</f>
        <v>159.4</v>
      </c>
      <c r="J63" s="74">
        <f t="shared" si="38"/>
        <v>159.4</v>
      </c>
      <c r="K63" s="88">
        <f t="shared" si="0"/>
        <v>100</v>
      </c>
    </row>
    <row r="64" spans="1:11" s="58" customFormat="1" ht="63.75">
      <c r="A64" s="66"/>
      <c r="B64" s="25" t="s">
        <v>124</v>
      </c>
      <c r="C64" s="56">
        <v>992</v>
      </c>
      <c r="D64" s="25" t="s">
        <v>8</v>
      </c>
      <c r="E64" s="25" t="s">
        <v>21</v>
      </c>
      <c r="F64" s="29" t="s">
        <v>125</v>
      </c>
      <c r="G64" s="55"/>
      <c r="H64" s="74">
        <f>H65</f>
        <v>159.4</v>
      </c>
      <c r="I64" s="74">
        <f t="shared" ref="I64:J64" si="39">I65</f>
        <v>159.4</v>
      </c>
      <c r="J64" s="74">
        <f t="shared" si="39"/>
        <v>159.4</v>
      </c>
      <c r="K64" s="88">
        <f t="shared" si="0"/>
        <v>100</v>
      </c>
    </row>
    <row r="65" spans="1:11" s="58" customFormat="1" ht="21.75" customHeight="1">
      <c r="A65" s="66"/>
      <c r="B65" s="19" t="s">
        <v>170</v>
      </c>
      <c r="C65" s="56">
        <v>992</v>
      </c>
      <c r="D65" s="25" t="s">
        <v>8</v>
      </c>
      <c r="E65" s="25" t="s">
        <v>21</v>
      </c>
      <c r="F65" s="29" t="s">
        <v>125</v>
      </c>
      <c r="G65" s="55" t="s">
        <v>54</v>
      </c>
      <c r="H65" s="74">
        <f>134.4+31.1-6.1</f>
        <v>159.4</v>
      </c>
      <c r="I65" s="74">
        <f t="shared" si="9"/>
        <v>159.4</v>
      </c>
      <c r="J65" s="74">
        <v>159.4</v>
      </c>
      <c r="K65" s="88">
        <f t="shared" si="0"/>
        <v>100</v>
      </c>
    </row>
    <row r="66" spans="1:11" s="58" customFormat="1" ht="35.25" customHeight="1">
      <c r="A66" s="57"/>
      <c r="B66" s="49" t="s">
        <v>66</v>
      </c>
      <c r="C66" s="56">
        <v>992</v>
      </c>
      <c r="D66" s="25" t="s">
        <v>8</v>
      </c>
      <c r="E66" s="25" t="s">
        <v>21</v>
      </c>
      <c r="F66" s="50">
        <v>5100000000</v>
      </c>
      <c r="G66" s="51"/>
      <c r="H66" s="76">
        <f>H68</f>
        <v>121.65553999999999</v>
      </c>
      <c r="I66" s="76">
        <f t="shared" ref="I66:J66" si="40">I68</f>
        <v>121.65553999999999</v>
      </c>
      <c r="J66" s="76">
        <f t="shared" si="40"/>
        <v>121.65554</v>
      </c>
      <c r="K66" s="88">
        <f t="shared" si="0"/>
        <v>100.00000000000003</v>
      </c>
    </row>
    <row r="67" spans="1:11" s="58" customFormat="1" ht="54.75" customHeight="1">
      <c r="A67" s="57"/>
      <c r="B67" s="19" t="s">
        <v>171</v>
      </c>
      <c r="C67" s="56">
        <v>992</v>
      </c>
      <c r="D67" s="25" t="s">
        <v>8</v>
      </c>
      <c r="E67" s="25" t="s">
        <v>21</v>
      </c>
      <c r="F67" s="50">
        <v>5110000000</v>
      </c>
      <c r="G67" s="51"/>
      <c r="H67" s="76">
        <f>H69</f>
        <v>121.65553999999999</v>
      </c>
      <c r="I67" s="76">
        <f t="shared" ref="I67:J67" si="41">I69</f>
        <v>121.65553999999999</v>
      </c>
      <c r="J67" s="76">
        <f t="shared" si="41"/>
        <v>121.65554</v>
      </c>
      <c r="K67" s="88">
        <f t="shared" si="0"/>
        <v>100.00000000000003</v>
      </c>
    </row>
    <row r="68" spans="1:11" s="58" customFormat="1" ht="51">
      <c r="A68" s="57"/>
      <c r="B68" s="19" t="s">
        <v>102</v>
      </c>
      <c r="C68" s="56">
        <v>992</v>
      </c>
      <c r="D68" s="25" t="s">
        <v>8</v>
      </c>
      <c r="E68" s="25" t="s">
        <v>21</v>
      </c>
      <c r="F68" s="50">
        <v>5110100000</v>
      </c>
      <c r="G68" s="51"/>
      <c r="H68" s="76">
        <f>H69</f>
        <v>121.65553999999999</v>
      </c>
      <c r="I68" s="76">
        <f t="shared" ref="I68:J68" si="42">I69</f>
        <v>121.65553999999999</v>
      </c>
      <c r="J68" s="76">
        <f t="shared" si="42"/>
        <v>121.65554</v>
      </c>
      <c r="K68" s="88">
        <f t="shared" si="0"/>
        <v>100.00000000000003</v>
      </c>
    </row>
    <row r="69" spans="1:11" s="58" customFormat="1" ht="25.5">
      <c r="A69" s="57"/>
      <c r="B69" s="25" t="s">
        <v>47</v>
      </c>
      <c r="C69" s="56">
        <v>992</v>
      </c>
      <c r="D69" s="25" t="s">
        <v>8</v>
      </c>
      <c r="E69" s="25" t="s">
        <v>21</v>
      </c>
      <c r="F69" s="50">
        <v>5110100190</v>
      </c>
      <c r="G69" s="51"/>
      <c r="H69" s="76">
        <f>H70</f>
        <v>121.65553999999999</v>
      </c>
      <c r="I69" s="76">
        <f t="shared" ref="I69:J69" si="43">I70</f>
        <v>121.65553999999999</v>
      </c>
      <c r="J69" s="76">
        <f t="shared" si="43"/>
        <v>121.65554</v>
      </c>
      <c r="K69" s="88">
        <f t="shared" si="0"/>
        <v>100.00000000000003</v>
      </c>
    </row>
    <row r="70" spans="1:11" s="58" customFormat="1" ht="25.5">
      <c r="A70" s="57"/>
      <c r="B70" s="19" t="s">
        <v>58</v>
      </c>
      <c r="C70" s="56">
        <v>992</v>
      </c>
      <c r="D70" s="26" t="s">
        <v>8</v>
      </c>
      <c r="E70" s="26" t="s">
        <v>21</v>
      </c>
      <c r="F70" s="50">
        <v>5110100190</v>
      </c>
      <c r="G70" s="29" t="s">
        <v>96</v>
      </c>
      <c r="H70" s="76">
        <f>55+57.3+10.043-0.68746</f>
        <v>121.65553999999999</v>
      </c>
      <c r="I70" s="76">
        <f t="shared" si="9"/>
        <v>121.65553999999999</v>
      </c>
      <c r="J70" s="76">
        <v>121.65554</v>
      </c>
      <c r="K70" s="88">
        <f t="shared" si="0"/>
        <v>100.00000000000003</v>
      </c>
    </row>
    <row r="71" spans="1:11" s="58" customFormat="1" ht="51">
      <c r="A71" s="57"/>
      <c r="B71" s="19" t="s">
        <v>172</v>
      </c>
      <c r="C71" s="56">
        <v>992</v>
      </c>
      <c r="D71" s="26" t="s">
        <v>8</v>
      </c>
      <c r="E71" s="26" t="s">
        <v>21</v>
      </c>
      <c r="F71" s="50">
        <v>5200000000</v>
      </c>
      <c r="G71" s="29"/>
      <c r="H71" s="76">
        <f>H73</f>
        <v>176.11699999999999</v>
      </c>
      <c r="I71" s="76">
        <f t="shared" ref="I71:J71" si="44">I73</f>
        <v>176.11699999999999</v>
      </c>
      <c r="J71" s="76">
        <f t="shared" si="44"/>
        <v>176.11699999999999</v>
      </c>
      <c r="K71" s="88">
        <f t="shared" si="0"/>
        <v>100</v>
      </c>
    </row>
    <row r="72" spans="1:11" s="58" customFormat="1" ht="63.75">
      <c r="A72" s="57"/>
      <c r="B72" s="19" t="s">
        <v>173</v>
      </c>
      <c r="C72" s="56">
        <v>992</v>
      </c>
      <c r="D72" s="26" t="s">
        <v>8</v>
      </c>
      <c r="E72" s="26" t="s">
        <v>21</v>
      </c>
      <c r="F72" s="50">
        <v>5210000000</v>
      </c>
      <c r="G72" s="29"/>
      <c r="H72" s="76">
        <f>H74</f>
        <v>176.11699999999999</v>
      </c>
      <c r="I72" s="76">
        <f t="shared" ref="I72:J72" si="45">I74</f>
        <v>176.11699999999999</v>
      </c>
      <c r="J72" s="76">
        <f t="shared" si="45"/>
        <v>176.11699999999999</v>
      </c>
      <c r="K72" s="88">
        <f t="shared" si="0"/>
        <v>100</v>
      </c>
    </row>
    <row r="73" spans="1:11" s="58" customFormat="1" ht="39.75" customHeight="1">
      <c r="A73" s="57"/>
      <c r="B73" s="19" t="s">
        <v>126</v>
      </c>
      <c r="C73" s="56">
        <v>992</v>
      </c>
      <c r="D73" s="26" t="s">
        <v>8</v>
      </c>
      <c r="E73" s="26" t="s">
        <v>21</v>
      </c>
      <c r="F73" s="50">
        <v>5210100000</v>
      </c>
      <c r="G73" s="29"/>
      <c r="H73" s="76">
        <f>H74</f>
        <v>176.11699999999999</v>
      </c>
      <c r="I73" s="76">
        <f t="shared" ref="I73:J73" si="46">I74</f>
        <v>176.11699999999999</v>
      </c>
      <c r="J73" s="76">
        <f t="shared" si="46"/>
        <v>176.11699999999999</v>
      </c>
      <c r="K73" s="88">
        <f t="shared" si="0"/>
        <v>100</v>
      </c>
    </row>
    <row r="74" spans="1:11" s="58" customFormat="1" ht="26.25" customHeight="1">
      <c r="A74" s="57"/>
      <c r="B74" s="19" t="s">
        <v>127</v>
      </c>
      <c r="C74" s="56">
        <v>992</v>
      </c>
      <c r="D74" s="26" t="s">
        <v>8</v>
      </c>
      <c r="E74" s="26" t="s">
        <v>21</v>
      </c>
      <c r="F74" s="50">
        <v>5210110030</v>
      </c>
      <c r="G74" s="29"/>
      <c r="H74" s="76">
        <f>H75</f>
        <v>176.11699999999999</v>
      </c>
      <c r="I74" s="76">
        <f t="shared" ref="I74:J74" si="47">I75</f>
        <v>176.11699999999999</v>
      </c>
      <c r="J74" s="76">
        <f t="shared" si="47"/>
        <v>176.11699999999999</v>
      </c>
      <c r="K74" s="88">
        <f t="shared" si="0"/>
        <v>100</v>
      </c>
    </row>
    <row r="75" spans="1:11" s="58" customFormat="1" ht="25.5">
      <c r="A75" s="57"/>
      <c r="B75" s="19" t="s">
        <v>58</v>
      </c>
      <c r="C75" s="56">
        <v>992</v>
      </c>
      <c r="D75" s="26" t="s">
        <v>8</v>
      </c>
      <c r="E75" s="26" t="s">
        <v>21</v>
      </c>
      <c r="F75" s="50">
        <v>5210110030</v>
      </c>
      <c r="G75" s="29" t="s">
        <v>96</v>
      </c>
      <c r="H75" s="76">
        <f>200-57.3-26.033+59.45</f>
        <v>176.11699999999999</v>
      </c>
      <c r="I75" s="76">
        <f t="shared" ref="I75:I136" si="48">H75</f>
        <v>176.11699999999999</v>
      </c>
      <c r="J75" s="76">
        <v>176.11699999999999</v>
      </c>
      <c r="K75" s="88">
        <f t="shared" si="0"/>
        <v>100</v>
      </c>
    </row>
    <row r="76" spans="1:11" s="58" customFormat="1" ht="36.75" customHeight="1">
      <c r="A76" s="57"/>
      <c r="B76" s="19" t="s">
        <v>67</v>
      </c>
      <c r="C76" s="56">
        <v>992</v>
      </c>
      <c r="D76" s="26" t="s">
        <v>8</v>
      </c>
      <c r="E76" s="26" t="s">
        <v>21</v>
      </c>
      <c r="F76" s="50">
        <v>5300000000</v>
      </c>
      <c r="G76" s="29"/>
      <c r="H76" s="76">
        <f>H78</f>
        <v>554.56421999999998</v>
      </c>
      <c r="I76" s="76">
        <f t="shared" ref="I76:J76" si="49">I78</f>
        <v>554.56421999999998</v>
      </c>
      <c r="J76" s="76">
        <f t="shared" si="49"/>
        <v>554.56421999999998</v>
      </c>
      <c r="K76" s="88">
        <f t="shared" ref="K76:K139" si="50">J76/I76*100</f>
        <v>100</v>
      </c>
    </row>
    <row r="77" spans="1:11" s="58" customFormat="1" ht="36.75" customHeight="1">
      <c r="A77" s="57"/>
      <c r="B77" s="19" t="s">
        <v>174</v>
      </c>
      <c r="C77" s="56">
        <v>992</v>
      </c>
      <c r="D77" s="26" t="s">
        <v>8</v>
      </c>
      <c r="E77" s="26" t="s">
        <v>21</v>
      </c>
      <c r="F77" s="50">
        <v>5310000000</v>
      </c>
      <c r="G77" s="29"/>
      <c r="H77" s="76">
        <f>H79</f>
        <v>554.56421999999998</v>
      </c>
      <c r="I77" s="76">
        <f t="shared" ref="I77:J77" si="51">I79</f>
        <v>554.56421999999998</v>
      </c>
      <c r="J77" s="76">
        <f t="shared" si="51"/>
        <v>554.56421999999998</v>
      </c>
      <c r="K77" s="88">
        <f t="shared" si="50"/>
        <v>100</v>
      </c>
    </row>
    <row r="78" spans="1:11" s="58" customFormat="1" ht="26.25" customHeight="1">
      <c r="A78" s="57"/>
      <c r="B78" s="19" t="s">
        <v>68</v>
      </c>
      <c r="C78" s="56">
        <v>992</v>
      </c>
      <c r="D78" s="26" t="s">
        <v>8</v>
      </c>
      <c r="E78" s="26" t="s">
        <v>21</v>
      </c>
      <c r="F78" s="50">
        <v>5310100000</v>
      </c>
      <c r="G78" s="29"/>
      <c r="H78" s="76">
        <f>H79</f>
        <v>554.56421999999998</v>
      </c>
      <c r="I78" s="76">
        <f t="shared" ref="I78:J78" si="52">I79</f>
        <v>554.56421999999998</v>
      </c>
      <c r="J78" s="76">
        <f t="shared" si="52"/>
        <v>554.56421999999998</v>
      </c>
      <c r="K78" s="88">
        <f t="shared" si="50"/>
        <v>100</v>
      </c>
    </row>
    <row r="79" spans="1:11" s="58" customFormat="1" ht="27" customHeight="1">
      <c r="A79" s="57"/>
      <c r="B79" s="19" t="s">
        <v>175</v>
      </c>
      <c r="C79" s="56">
        <v>992</v>
      </c>
      <c r="D79" s="26" t="s">
        <v>8</v>
      </c>
      <c r="E79" s="26" t="s">
        <v>21</v>
      </c>
      <c r="F79" s="50">
        <v>5310110040</v>
      </c>
      <c r="G79" s="29"/>
      <c r="H79" s="76">
        <f>H80</f>
        <v>554.56421999999998</v>
      </c>
      <c r="I79" s="76">
        <f t="shared" ref="I79:J79" si="53">I80</f>
        <v>554.56421999999998</v>
      </c>
      <c r="J79" s="76">
        <f t="shared" si="53"/>
        <v>554.56421999999998</v>
      </c>
      <c r="K79" s="88">
        <f t="shared" si="50"/>
        <v>100</v>
      </c>
    </row>
    <row r="80" spans="1:11" s="58" customFormat="1" ht="25.5">
      <c r="A80" s="57"/>
      <c r="B80" s="19" t="s">
        <v>58</v>
      </c>
      <c r="C80" s="56">
        <v>992</v>
      </c>
      <c r="D80" s="26" t="s">
        <v>8</v>
      </c>
      <c r="E80" s="26" t="s">
        <v>21</v>
      </c>
      <c r="F80" s="50">
        <v>5310110040</v>
      </c>
      <c r="G80" s="50">
        <v>240</v>
      </c>
      <c r="H80" s="76">
        <f>604-49.43578</f>
        <v>554.56421999999998</v>
      </c>
      <c r="I80" s="76">
        <f t="shared" si="48"/>
        <v>554.56421999999998</v>
      </c>
      <c r="J80" s="76">
        <v>554.56421999999998</v>
      </c>
      <c r="K80" s="88">
        <f t="shared" si="50"/>
        <v>100</v>
      </c>
    </row>
    <row r="81" spans="1:11" s="58" customFormat="1" ht="41.25" customHeight="1">
      <c r="A81" s="57"/>
      <c r="B81" s="19" t="s">
        <v>213</v>
      </c>
      <c r="C81" s="56">
        <v>992</v>
      </c>
      <c r="D81" s="26" t="s">
        <v>8</v>
      </c>
      <c r="E81" s="26" t="s">
        <v>21</v>
      </c>
      <c r="F81" s="50">
        <v>5400000000</v>
      </c>
      <c r="G81" s="50"/>
      <c r="H81" s="76">
        <f>H82</f>
        <v>34.9</v>
      </c>
      <c r="I81" s="76">
        <f t="shared" ref="I81:J81" si="54">I82</f>
        <v>34.9</v>
      </c>
      <c r="J81" s="76">
        <f t="shared" si="54"/>
        <v>34.9</v>
      </c>
      <c r="K81" s="88">
        <f t="shared" si="50"/>
        <v>100</v>
      </c>
    </row>
    <row r="82" spans="1:11" s="58" customFormat="1" ht="42.75" customHeight="1">
      <c r="A82" s="57"/>
      <c r="B82" s="19" t="s">
        <v>176</v>
      </c>
      <c r="C82" s="56">
        <v>992</v>
      </c>
      <c r="D82" s="26" t="s">
        <v>8</v>
      </c>
      <c r="E82" s="26" t="s">
        <v>21</v>
      </c>
      <c r="F82" s="86">
        <v>5400000000</v>
      </c>
      <c r="G82" s="50"/>
      <c r="H82" s="76">
        <f>H83</f>
        <v>34.9</v>
      </c>
      <c r="I82" s="76">
        <f t="shared" ref="I82:J82" si="55">I83</f>
        <v>34.9</v>
      </c>
      <c r="J82" s="76">
        <f t="shared" si="55"/>
        <v>34.9</v>
      </c>
      <c r="K82" s="88">
        <f t="shared" si="50"/>
        <v>100</v>
      </c>
    </row>
    <row r="83" spans="1:11" s="58" customFormat="1" ht="38.25">
      <c r="A83" s="57"/>
      <c r="B83" s="24" t="s">
        <v>129</v>
      </c>
      <c r="C83" s="56">
        <v>992</v>
      </c>
      <c r="D83" s="26" t="s">
        <v>8</v>
      </c>
      <c r="E83" s="26" t="s">
        <v>21</v>
      </c>
      <c r="F83" s="50">
        <v>5400100000</v>
      </c>
      <c r="G83" s="50"/>
      <c r="H83" s="76">
        <f>H85</f>
        <v>34.9</v>
      </c>
      <c r="I83" s="76">
        <f t="shared" ref="I83:J83" si="56">I85</f>
        <v>34.9</v>
      </c>
      <c r="J83" s="76">
        <f t="shared" si="56"/>
        <v>34.9</v>
      </c>
      <c r="K83" s="88">
        <f t="shared" si="50"/>
        <v>100</v>
      </c>
    </row>
    <row r="84" spans="1:11" s="58" customFormat="1" ht="25.5">
      <c r="A84" s="57"/>
      <c r="B84" s="24" t="s">
        <v>130</v>
      </c>
      <c r="C84" s="56">
        <v>992</v>
      </c>
      <c r="D84" s="26" t="s">
        <v>8</v>
      </c>
      <c r="E84" s="26" t="s">
        <v>21</v>
      </c>
      <c r="F84" s="50">
        <v>5400110120</v>
      </c>
      <c r="G84" s="50"/>
      <c r="H84" s="76">
        <f>H85</f>
        <v>34.9</v>
      </c>
      <c r="I84" s="76">
        <f t="shared" ref="I84:J84" si="57">I85</f>
        <v>34.9</v>
      </c>
      <c r="J84" s="76">
        <f t="shared" si="57"/>
        <v>34.9</v>
      </c>
      <c r="K84" s="88">
        <f t="shared" si="50"/>
        <v>100</v>
      </c>
    </row>
    <row r="85" spans="1:11" s="58" customFormat="1" ht="25.5">
      <c r="A85" s="57"/>
      <c r="B85" s="19" t="s">
        <v>58</v>
      </c>
      <c r="C85" s="56">
        <v>992</v>
      </c>
      <c r="D85" s="26" t="s">
        <v>8</v>
      </c>
      <c r="E85" s="26" t="s">
        <v>21</v>
      </c>
      <c r="F85" s="50">
        <v>5400110120</v>
      </c>
      <c r="G85" s="50">
        <v>240</v>
      </c>
      <c r="H85" s="76">
        <f>30+4.9</f>
        <v>34.9</v>
      </c>
      <c r="I85" s="76">
        <f t="shared" si="48"/>
        <v>34.9</v>
      </c>
      <c r="J85" s="76">
        <v>34.9</v>
      </c>
      <c r="K85" s="88">
        <f t="shared" si="50"/>
        <v>100</v>
      </c>
    </row>
    <row r="86" spans="1:11" s="58" customFormat="1" ht="80.25" customHeight="1">
      <c r="A86" s="57"/>
      <c r="B86" s="77" t="s">
        <v>259</v>
      </c>
      <c r="C86" s="56">
        <v>992</v>
      </c>
      <c r="D86" s="26" t="s">
        <v>8</v>
      </c>
      <c r="E86" s="26" t="s">
        <v>21</v>
      </c>
      <c r="F86" s="29" t="s">
        <v>232</v>
      </c>
      <c r="G86" s="50"/>
      <c r="H86" s="76">
        <f>H87</f>
        <v>51.2</v>
      </c>
      <c r="I86" s="76">
        <f t="shared" ref="I86:J86" si="58">I87</f>
        <v>51.2</v>
      </c>
      <c r="J86" s="76">
        <f t="shared" si="58"/>
        <v>51.2</v>
      </c>
      <c r="K86" s="88">
        <f t="shared" si="50"/>
        <v>100</v>
      </c>
    </row>
    <row r="87" spans="1:11" s="58" customFormat="1" ht="43.5" customHeight="1">
      <c r="A87" s="57"/>
      <c r="B87" s="77" t="s">
        <v>260</v>
      </c>
      <c r="C87" s="56">
        <v>992</v>
      </c>
      <c r="D87" s="26" t="s">
        <v>8</v>
      </c>
      <c r="E87" s="26" t="s">
        <v>21</v>
      </c>
      <c r="F87" s="29" t="s">
        <v>233</v>
      </c>
      <c r="G87" s="50"/>
      <c r="H87" s="76">
        <f>H88</f>
        <v>51.2</v>
      </c>
      <c r="I87" s="76">
        <f t="shared" ref="I87:J87" si="59">I88</f>
        <v>51.2</v>
      </c>
      <c r="J87" s="76">
        <f t="shared" si="59"/>
        <v>51.2</v>
      </c>
      <c r="K87" s="88">
        <f t="shared" si="50"/>
        <v>100</v>
      </c>
    </row>
    <row r="88" spans="1:11" s="58" customFormat="1" ht="26.25" customHeight="1">
      <c r="A88" s="57"/>
      <c r="B88" s="25" t="s">
        <v>47</v>
      </c>
      <c r="C88" s="56">
        <v>992</v>
      </c>
      <c r="D88" s="26" t="s">
        <v>8</v>
      </c>
      <c r="E88" s="26" t="s">
        <v>21</v>
      </c>
      <c r="F88" s="29" t="s">
        <v>261</v>
      </c>
      <c r="G88" s="50"/>
      <c r="H88" s="76">
        <f>H89</f>
        <v>51.2</v>
      </c>
      <c r="I88" s="76">
        <f t="shared" ref="I88:J88" si="60">I89</f>
        <v>51.2</v>
      </c>
      <c r="J88" s="76">
        <f t="shared" si="60"/>
        <v>51.2</v>
      </c>
      <c r="K88" s="88">
        <f t="shared" si="50"/>
        <v>100</v>
      </c>
    </row>
    <row r="89" spans="1:11" s="58" customFormat="1" ht="15.75" customHeight="1">
      <c r="A89" s="57"/>
      <c r="B89" s="19" t="s">
        <v>14</v>
      </c>
      <c r="C89" s="56">
        <v>992</v>
      </c>
      <c r="D89" s="26" t="s">
        <v>8</v>
      </c>
      <c r="E89" s="26" t="s">
        <v>21</v>
      </c>
      <c r="F89" s="29" t="s">
        <v>261</v>
      </c>
      <c r="G89" s="50">
        <v>540</v>
      </c>
      <c r="H89" s="76">
        <v>51.2</v>
      </c>
      <c r="I89" s="76">
        <f t="shared" si="48"/>
        <v>51.2</v>
      </c>
      <c r="J89" s="76">
        <v>51.2</v>
      </c>
      <c r="K89" s="88">
        <f t="shared" si="50"/>
        <v>100</v>
      </c>
    </row>
    <row r="90" spans="1:11" ht="51">
      <c r="A90" s="44"/>
      <c r="B90" s="25" t="s">
        <v>262</v>
      </c>
      <c r="C90" s="56">
        <v>992</v>
      </c>
      <c r="D90" s="26" t="s">
        <v>8</v>
      </c>
      <c r="E90" s="26" t="s">
        <v>21</v>
      </c>
      <c r="F90" s="50">
        <v>8700000000</v>
      </c>
      <c r="G90" s="44"/>
      <c r="H90" s="76">
        <f>H91</f>
        <v>325</v>
      </c>
      <c r="I90" s="76">
        <f t="shared" ref="I90:J90" si="61">I91</f>
        <v>325</v>
      </c>
      <c r="J90" s="76">
        <f t="shared" si="61"/>
        <v>325</v>
      </c>
      <c r="K90" s="88">
        <f t="shared" si="50"/>
        <v>100</v>
      </c>
    </row>
    <row r="91" spans="1:11" ht="26.25" customHeight="1">
      <c r="A91" s="44"/>
      <c r="B91" s="78" t="s">
        <v>263</v>
      </c>
      <c r="C91" s="56">
        <v>992</v>
      </c>
      <c r="D91" s="26" t="s">
        <v>8</v>
      </c>
      <c r="E91" s="26" t="s">
        <v>21</v>
      </c>
      <c r="F91" s="50">
        <v>8710000000</v>
      </c>
      <c r="G91" s="44"/>
      <c r="H91" s="76">
        <f>H92</f>
        <v>325</v>
      </c>
      <c r="I91" s="76">
        <f t="shared" ref="I91:J91" si="62">I92</f>
        <v>325</v>
      </c>
      <c r="J91" s="76">
        <f t="shared" si="62"/>
        <v>325</v>
      </c>
      <c r="K91" s="88">
        <f t="shared" si="50"/>
        <v>100</v>
      </c>
    </row>
    <row r="92" spans="1:11" ht="25.5">
      <c r="A92" s="44"/>
      <c r="B92" s="78" t="s">
        <v>264</v>
      </c>
      <c r="C92" s="56">
        <v>992</v>
      </c>
      <c r="D92" s="26" t="s">
        <v>8</v>
      </c>
      <c r="E92" s="26" t="s">
        <v>21</v>
      </c>
      <c r="F92" s="50">
        <v>8710010160</v>
      </c>
      <c r="G92" s="44"/>
      <c r="H92" s="76">
        <f>H93</f>
        <v>325</v>
      </c>
      <c r="I92" s="76">
        <f t="shared" ref="I92:J92" si="63">I93</f>
        <v>325</v>
      </c>
      <c r="J92" s="76">
        <f t="shared" si="63"/>
        <v>325</v>
      </c>
      <c r="K92" s="88">
        <f t="shared" si="50"/>
        <v>100</v>
      </c>
    </row>
    <row r="93" spans="1:11" ht="39.75" customHeight="1">
      <c r="A93" s="44"/>
      <c r="B93" s="78" t="s">
        <v>265</v>
      </c>
      <c r="C93" s="56">
        <v>992</v>
      </c>
      <c r="D93" s="26" t="s">
        <v>8</v>
      </c>
      <c r="E93" s="26" t="s">
        <v>21</v>
      </c>
      <c r="F93" s="50">
        <v>8710010160</v>
      </c>
      <c r="G93" s="50">
        <v>240</v>
      </c>
      <c r="H93" s="76">
        <f>330-5</f>
        <v>325</v>
      </c>
      <c r="I93" s="76">
        <f t="shared" si="48"/>
        <v>325</v>
      </c>
      <c r="J93" s="76">
        <v>325</v>
      </c>
      <c r="K93" s="88">
        <f t="shared" si="50"/>
        <v>100</v>
      </c>
    </row>
    <row r="94" spans="1:11" s="58" customFormat="1" ht="27.75" customHeight="1">
      <c r="A94" s="57"/>
      <c r="B94" s="27" t="s">
        <v>266</v>
      </c>
      <c r="C94" s="56">
        <v>992</v>
      </c>
      <c r="D94" s="26" t="s">
        <v>8</v>
      </c>
      <c r="E94" s="26" t="s">
        <v>21</v>
      </c>
      <c r="F94" s="29" t="s">
        <v>267</v>
      </c>
      <c r="G94" s="50"/>
      <c r="H94" s="76">
        <f>H95</f>
        <v>4.9000000000000002E-2</v>
      </c>
      <c r="I94" s="76">
        <f t="shared" ref="I94:J94" si="64">I95</f>
        <v>4.9000000000000002E-2</v>
      </c>
      <c r="J94" s="76">
        <f t="shared" si="64"/>
        <v>0</v>
      </c>
      <c r="K94" s="88">
        <f t="shared" si="50"/>
        <v>0</v>
      </c>
    </row>
    <row r="95" spans="1:11" s="58" customFormat="1" ht="28.5" customHeight="1">
      <c r="A95" s="57"/>
      <c r="B95" s="27" t="s">
        <v>268</v>
      </c>
      <c r="C95" s="56">
        <v>992</v>
      </c>
      <c r="D95" s="26" t="s">
        <v>8</v>
      </c>
      <c r="E95" s="26" t="s">
        <v>21</v>
      </c>
      <c r="F95" s="29" t="s">
        <v>269</v>
      </c>
      <c r="G95" s="50"/>
      <c r="H95" s="76">
        <f>H96</f>
        <v>4.9000000000000002E-2</v>
      </c>
      <c r="I95" s="76">
        <f t="shared" ref="I95:J95" si="65">I96</f>
        <v>4.9000000000000002E-2</v>
      </c>
      <c r="J95" s="76">
        <f t="shared" si="65"/>
        <v>0</v>
      </c>
      <c r="K95" s="88">
        <f t="shared" si="50"/>
        <v>0</v>
      </c>
    </row>
    <row r="96" spans="1:11" s="58" customFormat="1" ht="29.25" customHeight="1">
      <c r="A96" s="57"/>
      <c r="B96" s="25" t="s">
        <v>47</v>
      </c>
      <c r="C96" s="56">
        <v>992</v>
      </c>
      <c r="D96" s="26" t="s">
        <v>8</v>
      </c>
      <c r="E96" s="26" t="s">
        <v>21</v>
      </c>
      <c r="F96" s="71" t="s">
        <v>270</v>
      </c>
      <c r="G96" s="50"/>
      <c r="H96" s="76">
        <f>H97</f>
        <v>4.9000000000000002E-2</v>
      </c>
      <c r="I96" s="76">
        <f t="shared" ref="I96:J96" si="66">I97</f>
        <v>4.9000000000000002E-2</v>
      </c>
      <c r="J96" s="76">
        <f t="shared" si="66"/>
        <v>0</v>
      </c>
      <c r="K96" s="88">
        <f t="shared" si="50"/>
        <v>0</v>
      </c>
    </row>
    <row r="97" spans="1:11" s="58" customFormat="1">
      <c r="A97" s="57"/>
      <c r="B97" s="19" t="s">
        <v>14</v>
      </c>
      <c r="C97" s="56">
        <v>992</v>
      </c>
      <c r="D97" s="26" t="s">
        <v>8</v>
      </c>
      <c r="E97" s="26" t="s">
        <v>21</v>
      </c>
      <c r="F97" s="71" t="s">
        <v>270</v>
      </c>
      <c r="G97" s="50">
        <v>540</v>
      </c>
      <c r="H97" s="76">
        <v>4.9000000000000002E-2</v>
      </c>
      <c r="I97" s="76">
        <v>4.9000000000000002E-2</v>
      </c>
      <c r="J97" s="76">
        <v>0</v>
      </c>
      <c r="K97" s="88">
        <f t="shared" si="50"/>
        <v>0</v>
      </c>
    </row>
    <row r="98" spans="1:11" s="58" customFormat="1" ht="16.5" customHeight="1">
      <c r="A98" s="61"/>
      <c r="B98" s="62" t="s">
        <v>22</v>
      </c>
      <c r="C98" s="63">
        <v>992</v>
      </c>
      <c r="D98" s="64" t="s">
        <v>10</v>
      </c>
      <c r="E98" s="64"/>
      <c r="F98" s="68"/>
      <c r="G98" s="65"/>
      <c r="H98" s="73">
        <f>H99</f>
        <v>221.7</v>
      </c>
      <c r="I98" s="73">
        <f t="shared" ref="I98:J98" si="67">I99</f>
        <v>221.7</v>
      </c>
      <c r="J98" s="73">
        <f t="shared" si="67"/>
        <v>221.7</v>
      </c>
      <c r="K98" s="72">
        <f t="shared" si="50"/>
        <v>100</v>
      </c>
    </row>
    <row r="99" spans="1:11" s="58" customFormat="1" ht="15" customHeight="1">
      <c r="A99" s="66"/>
      <c r="B99" s="19" t="s">
        <v>23</v>
      </c>
      <c r="C99" s="56">
        <v>992</v>
      </c>
      <c r="D99" s="26" t="s">
        <v>10</v>
      </c>
      <c r="E99" s="26" t="s">
        <v>24</v>
      </c>
      <c r="F99" s="29"/>
      <c r="G99" s="29"/>
      <c r="H99" s="74">
        <f>H100</f>
        <v>221.7</v>
      </c>
      <c r="I99" s="74">
        <f t="shared" ref="I99:J99" si="68">I100</f>
        <v>221.7</v>
      </c>
      <c r="J99" s="74">
        <f t="shared" si="68"/>
        <v>221.7</v>
      </c>
      <c r="K99" s="88">
        <f t="shared" si="50"/>
        <v>100</v>
      </c>
    </row>
    <row r="100" spans="1:11" s="58" customFormat="1" ht="38.25">
      <c r="A100" s="66"/>
      <c r="B100" s="25" t="s">
        <v>48</v>
      </c>
      <c r="C100" s="56">
        <v>992</v>
      </c>
      <c r="D100" s="26" t="s">
        <v>10</v>
      </c>
      <c r="E100" s="26" t="s">
        <v>24</v>
      </c>
      <c r="F100" s="48">
        <v>8600000000</v>
      </c>
      <c r="G100" s="29"/>
      <c r="H100" s="74">
        <f>H102</f>
        <v>221.7</v>
      </c>
      <c r="I100" s="74">
        <f t="shared" ref="I100:J100" si="69">I102</f>
        <v>221.7</v>
      </c>
      <c r="J100" s="74">
        <f t="shared" si="69"/>
        <v>221.7</v>
      </c>
      <c r="K100" s="88">
        <f t="shared" si="50"/>
        <v>100</v>
      </c>
    </row>
    <row r="101" spans="1:11" s="58" customFormat="1" ht="38.25">
      <c r="A101" s="66"/>
      <c r="B101" s="25" t="s">
        <v>160</v>
      </c>
      <c r="C101" s="56">
        <v>992</v>
      </c>
      <c r="D101" s="26" t="s">
        <v>10</v>
      </c>
      <c r="E101" s="26" t="s">
        <v>24</v>
      </c>
      <c r="F101" s="48">
        <v>8610000000</v>
      </c>
      <c r="G101" s="29"/>
      <c r="H101" s="74">
        <f>H103</f>
        <v>221.7</v>
      </c>
      <c r="I101" s="74">
        <f t="shared" ref="I101:J101" si="70">I103</f>
        <v>221.7</v>
      </c>
      <c r="J101" s="74">
        <f t="shared" si="70"/>
        <v>221.7</v>
      </c>
      <c r="K101" s="88">
        <f t="shared" si="50"/>
        <v>100</v>
      </c>
    </row>
    <row r="102" spans="1:11" s="58" customFormat="1" ht="38.25">
      <c r="A102" s="66"/>
      <c r="B102" s="19" t="s">
        <v>25</v>
      </c>
      <c r="C102" s="56">
        <v>992</v>
      </c>
      <c r="D102" s="26" t="s">
        <v>10</v>
      </c>
      <c r="E102" s="26" t="s">
        <v>24</v>
      </c>
      <c r="F102" s="29" t="s">
        <v>214</v>
      </c>
      <c r="G102" s="29"/>
      <c r="H102" s="74">
        <f>H103</f>
        <v>221.7</v>
      </c>
      <c r="I102" s="74">
        <f t="shared" ref="I102:J102" si="71">I103</f>
        <v>221.7</v>
      </c>
      <c r="J102" s="74">
        <f t="shared" si="71"/>
        <v>221.7</v>
      </c>
      <c r="K102" s="88">
        <f t="shared" si="50"/>
        <v>100</v>
      </c>
    </row>
    <row r="103" spans="1:11" s="58" customFormat="1" ht="25.5">
      <c r="A103" s="66"/>
      <c r="B103" s="19" t="s">
        <v>158</v>
      </c>
      <c r="C103" s="56">
        <v>992</v>
      </c>
      <c r="D103" s="26" t="s">
        <v>10</v>
      </c>
      <c r="E103" s="26" t="s">
        <v>24</v>
      </c>
      <c r="F103" s="29" t="s">
        <v>214</v>
      </c>
      <c r="G103" s="29" t="s">
        <v>95</v>
      </c>
      <c r="H103" s="74">
        <v>221.7</v>
      </c>
      <c r="I103" s="74">
        <f t="shared" si="48"/>
        <v>221.7</v>
      </c>
      <c r="J103" s="74">
        <v>221.7</v>
      </c>
      <c r="K103" s="88">
        <f t="shared" si="50"/>
        <v>100</v>
      </c>
    </row>
    <row r="104" spans="1:11" s="58" customFormat="1" ht="25.5" customHeight="1">
      <c r="A104" s="61"/>
      <c r="B104" s="62" t="s">
        <v>26</v>
      </c>
      <c r="C104" s="63">
        <v>992</v>
      </c>
      <c r="D104" s="67" t="s">
        <v>24</v>
      </c>
      <c r="E104" s="67"/>
      <c r="F104" s="67"/>
      <c r="G104" s="68"/>
      <c r="H104" s="73">
        <f>H105+H111</f>
        <v>155.02000000000001</v>
      </c>
      <c r="I104" s="73">
        <f t="shared" ref="I104:J104" si="72">I105+I111</f>
        <v>155.02000000000001</v>
      </c>
      <c r="J104" s="73">
        <f t="shared" si="72"/>
        <v>155.02000000000001</v>
      </c>
      <c r="K104" s="72">
        <f t="shared" si="50"/>
        <v>100</v>
      </c>
    </row>
    <row r="105" spans="1:11" s="58" customFormat="1" ht="54.75" customHeight="1">
      <c r="A105" s="66"/>
      <c r="B105" s="19" t="s">
        <v>27</v>
      </c>
      <c r="C105" s="56">
        <v>992</v>
      </c>
      <c r="D105" s="26" t="s">
        <v>24</v>
      </c>
      <c r="E105" s="26" t="s">
        <v>28</v>
      </c>
      <c r="F105" s="26"/>
      <c r="G105" s="29"/>
      <c r="H105" s="74">
        <f>H106</f>
        <v>9.7200000000000006</v>
      </c>
      <c r="I105" s="74">
        <f t="shared" ref="I105:J105" si="73">I106</f>
        <v>9.7200000000000006</v>
      </c>
      <c r="J105" s="74">
        <f t="shared" si="73"/>
        <v>9.7200000000000006</v>
      </c>
      <c r="K105" s="88">
        <f t="shared" si="50"/>
        <v>100</v>
      </c>
    </row>
    <row r="106" spans="1:11" s="58" customFormat="1" ht="46.5" customHeight="1">
      <c r="A106" s="66"/>
      <c r="B106" s="19" t="s">
        <v>71</v>
      </c>
      <c r="C106" s="56">
        <v>992</v>
      </c>
      <c r="D106" s="26" t="s">
        <v>24</v>
      </c>
      <c r="E106" s="26" t="s">
        <v>28</v>
      </c>
      <c r="F106" s="29" t="s">
        <v>183</v>
      </c>
      <c r="G106" s="29"/>
      <c r="H106" s="74">
        <f>H107</f>
        <v>9.7200000000000006</v>
      </c>
      <c r="I106" s="74">
        <f t="shared" ref="I106:J106" si="74">I107</f>
        <v>9.7200000000000006</v>
      </c>
      <c r="J106" s="74">
        <f t="shared" si="74"/>
        <v>9.7200000000000006</v>
      </c>
      <c r="K106" s="88">
        <f t="shared" si="50"/>
        <v>100</v>
      </c>
    </row>
    <row r="107" spans="1:11" s="58" customFormat="1" ht="39.75" customHeight="1">
      <c r="A107" s="66"/>
      <c r="B107" s="19" t="s">
        <v>132</v>
      </c>
      <c r="C107" s="56">
        <v>992</v>
      </c>
      <c r="D107" s="26" t="s">
        <v>24</v>
      </c>
      <c r="E107" s="26" t="s">
        <v>28</v>
      </c>
      <c r="F107" s="29" t="s">
        <v>184</v>
      </c>
      <c r="G107" s="29"/>
      <c r="H107" s="74">
        <f>H109</f>
        <v>9.7200000000000006</v>
      </c>
      <c r="I107" s="74">
        <f t="shared" ref="I107:J107" si="75">I109</f>
        <v>9.7200000000000006</v>
      </c>
      <c r="J107" s="74">
        <f t="shared" si="75"/>
        <v>9.7200000000000006</v>
      </c>
      <c r="K107" s="88">
        <f t="shared" si="50"/>
        <v>100</v>
      </c>
    </row>
    <row r="108" spans="1:11" s="58" customFormat="1" ht="42.75" customHeight="1">
      <c r="A108" s="66"/>
      <c r="B108" s="19" t="s">
        <v>177</v>
      </c>
      <c r="C108" s="56">
        <v>992</v>
      </c>
      <c r="D108" s="26" t="s">
        <v>24</v>
      </c>
      <c r="E108" s="26" t="s">
        <v>28</v>
      </c>
      <c r="F108" s="29" t="s">
        <v>185</v>
      </c>
      <c r="G108" s="29"/>
      <c r="H108" s="74">
        <f>H110</f>
        <v>9.7200000000000006</v>
      </c>
      <c r="I108" s="74">
        <f t="shared" ref="I108:J108" si="76">I110</f>
        <v>9.7200000000000006</v>
      </c>
      <c r="J108" s="74">
        <f t="shared" si="76"/>
        <v>9.7200000000000006</v>
      </c>
      <c r="K108" s="88">
        <f t="shared" si="50"/>
        <v>100</v>
      </c>
    </row>
    <row r="109" spans="1:11" s="58" customFormat="1" ht="38.25">
      <c r="A109" s="66"/>
      <c r="B109" s="19" t="s">
        <v>178</v>
      </c>
      <c r="C109" s="56">
        <v>992</v>
      </c>
      <c r="D109" s="26" t="s">
        <v>24</v>
      </c>
      <c r="E109" s="26" t="s">
        <v>28</v>
      </c>
      <c r="F109" s="29" t="s">
        <v>215</v>
      </c>
      <c r="G109" s="29"/>
      <c r="H109" s="74">
        <f>H110</f>
        <v>9.7200000000000006</v>
      </c>
      <c r="I109" s="74">
        <f t="shared" ref="I109:J109" si="77">I110</f>
        <v>9.7200000000000006</v>
      </c>
      <c r="J109" s="74">
        <f t="shared" si="77"/>
        <v>9.7200000000000006</v>
      </c>
      <c r="K109" s="88">
        <f t="shared" si="50"/>
        <v>100</v>
      </c>
    </row>
    <row r="110" spans="1:11" s="58" customFormat="1" ht="30.75" customHeight="1">
      <c r="A110" s="66"/>
      <c r="B110" s="19" t="s">
        <v>58</v>
      </c>
      <c r="C110" s="56">
        <v>992</v>
      </c>
      <c r="D110" s="26" t="s">
        <v>24</v>
      </c>
      <c r="E110" s="26" t="s">
        <v>28</v>
      </c>
      <c r="F110" s="29" t="s">
        <v>215</v>
      </c>
      <c r="G110" s="29" t="s">
        <v>96</v>
      </c>
      <c r="H110" s="74">
        <f>10-0.28</f>
        <v>9.7200000000000006</v>
      </c>
      <c r="I110" s="74">
        <f t="shared" si="48"/>
        <v>9.7200000000000006</v>
      </c>
      <c r="J110" s="74">
        <v>9.7200000000000006</v>
      </c>
      <c r="K110" s="88">
        <f t="shared" si="50"/>
        <v>100</v>
      </c>
    </row>
    <row r="111" spans="1:11" s="58" customFormat="1" ht="13.5" customHeight="1">
      <c r="A111" s="66"/>
      <c r="B111" s="19" t="s">
        <v>29</v>
      </c>
      <c r="C111" s="56">
        <v>992</v>
      </c>
      <c r="D111" s="26" t="s">
        <v>24</v>
      </c>
      <c r="E111" s="26" t="s">
        <v>30</v>
      </c>
      <c r="F111" s="26"/>
      <c r="G111" s="29"/>
      <c r="H111" s="74">
        <v>145.30000000000001</v>
      </c>
      <c r="I111" s="74">
        <v>145.30000000000001</v>
      </c>
      <c r="J111" s="74">
        <v>145.30000000000001</v>
      </c>
      <c r="K111" s="88">
        <f t="shared" si="50"/>
        <v>100</v>
      </c>
    </row>
    <row r="112" spans="1:11" s="58" customFormat="1" ht="42" customHeight="1">
      <c r="A112" s="66"/>
      <c r="B112" s="19" t="s">
        <v>72</v>
      </c>
      <c r="C112" s="56">
        <v>992</v>
      </c>
      <c r="D112" s="26" t="s">
        <v>24</v>
      </c>
      <c r="E112" s="26" t="s">
        <v>30</v>
      </c>
      <c r="F112" s="29" t="s">
        <v>183</v>
      </c>
      <c r="G112" s="29"/>
      <c r="H112" s="74">
        <f>H114+H117+H121</f>
        <v>139.999</v>
      </c>
      <c r="I112" s="74">
        <f t="shared" ref="I112:J112" si="78">I114+I117+I121</f>
        <v>139.999</v>
      </c>
      <c r="J112" s="74">
        <f t="shared" si="78"/>
        <v>139.999</v>
      </c>
      <c r="K112" s="88">
        <f t="shared" si="50"/>
        <v>100</v>
      </c>
    </row>
    <row r="113" spans="1:11" s="58" customFormat="1" ht="38.25">
      <c r="A113" s="66"/>
      <c r="B113" s="19" t="s">
        <v>73</v>
      </c>
      <c r="C113" s="56">
        <v>992</v>
      </c>
      <c r="D113" s="26" t="s">
        <v>24</v>
      </c>
      <c r="E113" s="26" t="s">
        <v>30</v>
      </c>
      <c r="F113" s="29" t="s">
        <v>216</v>
      </c>
      <c r="G113" s="29"/>
      <c r="H113" s="74">
        <f>H115</f>
        <v>36</v>
      </c>
      <c r="I113" s="74">
        <f t="shared" ref="I113:J113" si="79">I115</f>
        <v>36</v>
      </c>
      <c r="J113" s="74">
        <f t="shared" si="79"/>
        <v>36</v>
      </c>
      <c r="K113" s="88">
        <f t="shared" si="50"/>
        <v>100</v>
      </c>
    </row>
    <row r="114" spans="1:11" s="58" customFormat="1" ht="30.75" customHeight="1">
      <c r="A114" s="66"/>
      <c r="B114" s="19" t="s">
        <v>179</v>
      </c>
      <c r="C114" s="56">
        <v>992</v>
      </c>
      <c r="D114" s="26" t="s">
        <v>24</v>
      </c>
      <c r="E114" s="26" t="s">
        <v>30</v>
      </c>
      <c r="F114" s="29" t="s">
        <v>217</v>
      </c>
      <c r="G114" s="29"/>
      <c r="H114" s="74">
        <f>H116</f>
        <v>36</v>
      </c>
      <c r="I114" s="74">
        <f t="shared" ref="I114:J114" si="80">I116</f>
        <v>36</v>
      </c>
      <c r="J114" s="74">
        <f t="shared" si="80"/>
        <v>36</v>
      </c>
      <c r="K114" s="88">
        <f t="shared" si="50"/>
        <v>100</v>
      </c>
    </row>
    <row r="115" spans="1:11" s="58" customFormat="1" ht="28.5" customHeight="1">
      <c r="A115" s="66"/>
      <c r="B115" s="19" t="s">
        <v>74</v>
      </c>
      <c r="C115" s="56">
        <v>992</v>
      </c>
      <c r="D115" s="26" t="s">
        <v>24</v>
      </c>
      <c r="E115" s="26" t="s">
        <v>30</v>
      </c>
      <c r="F115" s="29" t="s">
        <v>218</v>
      </c>
      <c r="G115" s="29"/>
      <c r="H115" s="74">
        <f>H114</f>
        <v>36</v>
      </c>
      <c r="I115" s="74">
        <f t="shared" ref="I115:J115" si="81">I114</f>
        <v>36</v>
      </c>
      <c r="J115" s="74">
        <f t="shared" si="81"/>
        <v>36</v>
      </c>
      <c r="K115" s="88">
        <f t="shared" si="50"/>
        <v>100</v>
      </c>
    </row>
    <row r="116" spans="1:11" s="58" customFormat="1" ht="25.5">
      <c r="A116" s="66"/>
      <c r="B116" s="19" t="s">
        <v>58</v>
      </c>
      <c r="C116" s="56">
        <v>992</v>
      </c>
      <c r="D116" s="26" t="s">
        <v>24</v>
      </c>
      <c r="E116" s="26" t="s">
        <v>30</v>
      </c>
      <c r="F116" s="29" t="s">
        <v>218</v>
      </c>
      <c r="G116" s="29" t="s">
        <v>96</v>
      </c>
      <c r="H116" s="74">
        <v>36</v>
      </c>
      <c r="I116" s="74">
        <f t="shared" si="48"/>
        <v>36</v>
      </c>
      <c r="J116" s="74">
        <v>36</v>
      </c>
      <c r="K116" s="88">
        <f t="shared" si="50"/>
        <v>100</v>
      </c>
    </row>
    <row r="117" spans="1:11" s="58" customFormat="1" ht="41.25" customHeight="1">
      <c r="A117" s="66"/>
      <c r="B117" s="19" t="s">
        <v>75</v>
      </c>
      <c r="C117" s="56">
        <v>992</v>
      </c>
      <c r="D117" s="26" t="s">
        <v>24</v>
      </c>
      <c r="E117" s="26" t="s">
        <v>30</v>
      </c>
      <c r="F117" s="29" t="s">
        <v>219</v>
      </c>
      <c r="G117" s="29"/>
      <c r="H117" s="74">
        <f>H118</f>
        <v>93.998999999999995</v>
      </c>
      <c r="I117" s="74">
        <f t="shared" ref="I117:J117" si="82">I118</f>
        <v>93.998999999999995</v>
      </c>
      <c r="J117" s="74">
        <f t="shared" si="82"/>
        <v>93.998999999999995</v>
      </c>
      <c r="K117" s="88">
        <f t="shared" si="50"/>
        <v>100</v>
      </c>
    </row>
    <row r="118" spans="1:11" s="58" customFormat="1" ht="12.75" customHeight="1">
      <c r="A118" s="66"/>
      <c r="B118" s="19" t="s">
        <v>134</v>
      </c>
      <c r="C118" s="56">
        <v>992</v>
      </c>
      <c r="D118" s="26" t="s">
        <v>24</v>
      </c>
      <c r="E118" s="26" t="s">
        <v>30</v>
      </c>
      <c r="F118" s="29" t="s">
        <v>220</v>
      </c>
      <c r="G118" s="29"/>
      <c r="H118" s="74">
        <f>H119</f>
        <v>93.998999999999995</v>
      </c>
      <c r="I118" s="74">
        <f t="shared" ref="I118:J118" si="83">I119</f>
        <v>93.998999999999995</v>
      </c>
      <c r="J118" s="74">
        <f t="shared" si="83"/>
        <v>93.998999999999995</v>
      </c>
      <c r="K118" s="88">
        <f t="shared" si="50"/>
        <v>100</v>
      </c>
    </row>
    <row r="119" spans="1:11" s="58" customFormat="1" ht="24.75" customHeight="1">
      <c r="A119" s="66"/>
      <c r="B119" s="19" t="s">
        <v>76</v>
      </c>
      <c r="C119" s="56">
        <v>992</v>
      </c>
      <c r="D119" s="26" t="s">
        <v>24</v>
      </c>
      <c r="E119" s="26" t="s">
        <v>30</v>
      </c>
      <c r="F119" s="29" t="s">
        <v>221</v>
      </c>
      <c r="G119" s="29"/>
      <c r="H119" s="74">
        <f>H120</f>
        <v>93.998999999999995</v>
      </c>
      <c r="I119" s="74">
        <f>I120</f>
        <v>93.998999999999995</v>
      </c>
      <c r="J119" s="74">
        <f>J120</f>
        <v>93.998999999999995</v>
      </c>
      <c r="K119" s="88">
        <f t="shared" si="50"/>
        <v>100</v>
      </c>
    </row>
    <row r="120" spans="1:11" s="58" customFormat="1" ht="25.5" customHeight="1">
      <c r="A120" s="66"/>
      <c r="B120" s="19" t="s">
        <v>58</v>
      </c>
      <c r="C120" s="56">
        <v>992</v>
      </c>
      <c r="D120" s="26" t="s">
        <v>24</v>
      </c>
      <c r="E120" s="26" t="s">
        <v>30</v>
      </c>
      <c r="F120" s="29" t="s">
        <v>221</v>
      </c>
      <c r="G120" s="29" t="s">
        <v>96</v>
      </c>
      <c r="H120" s="74">
        <f>8+86-0.001</f>
        <v>93.998999999999995</v>
      </c>
      <c r="I120" s="74">
        <f t="shared" si="48"/>
        <v>93.998999999999995</v>
      </c>
      <c r="J120" s="74">
        <v>93.998999999999995</v>
      </c>
      <c r="K120" s="88">
        <f t="shared" si="50"/>
        <v>100</v>
      </c>
    </row>
    <row r="121" spans="1:11" s="58" customFormat="1" ht="25.5" customHeight="1">
      <c r="A121" s="66"/>
      <c r="B121" s="19" t="s">
        <v>77</v>
      </c>
      <c r="C121" s="56">
        <v>992</v>
      </c>
      <c r="D121" s="26" t="s">
        <v>24</v>
      </c>
      <c r="E121" s="26" t="s">
        <v>30</v>
      </c>
      <c r="F121" s="29" t="s">
        <v>222</v>
      </c>
      <c r="G121" s="29"/>
      <c r="H121" s="74">
        <f>H124</f>
        <v>10</v>
      </c>
      <c r="I121" s="74">
        <f t="shared" ref="I121:J121" si="84">I124</f>
        <v>10</v>
      </c>
      <c r="J121" s="74">
        <f t="shared" si="84"/>
        <v>10</v>
      </c>
      <c r="K121" s="88">
        <f t="shared" si="50"/>
        <v>100</v>
      </c>
    </row>
    <row r="122" spans="1:11" s="58" customFormat="1" ht="25.5" customHeight="1">
      <c r="A122" s="66"/>
      <c r="B122" s="19" t="s">
        <v>135</v>
      </c>
      <c r="C122" s="56">
        <v>992</v>
      </c>
      <c r="D122" s="26" t="s">
        <v>24</v>
      </c>
      <c r="E122" s="26" t="s">
        <v>30</v>
      </c>
      <c r="F122" s="29" t="s">
        <v>223</v>
      </c>
      <c r="G122" s="29"/>
      <c r="H122" s="74">
        <f>H123</f>
        <v>10</v>
      </c>
      <c r="I122" s="74">
        <f t="shared" ref="I122:J122" si="85">I123</f>
        <v>10</v>
      </c>
      <c r="J122" s="74">
        <f t="shared" si="85"/>
        <v>10</v>
      </c>
      <c r="K122" s="88">
        <f t="shared" si="50"/>
        <v>100</v>
      </c>
    </row>
    <row r="123" spans="1:11" s="58" customFormat="1" ht="25.5" customHeight="1">
      <c r="A123" s="66"/>
      <c r="B123" s="19" t="s">
        <v>78</v>
      </c>
      <c r="C123" s="56">
        <v>992</v>
      </c>
      <c r="D123" s="26" t="s">
        <v>24</v>
      </c>
      <c r="E123" s="26" t="s">
        <v>30</v>
      </c>
      <c r="F123" s="29" t="s">
        <v>224</v>
      </c>
      <c r="G123" s="29"/>
      <c r="H123" s="74">
        <f>H124</f>
        <v>10</v>
      </c>
      <c r="I123" s="74">
        <f t="shared" ref="I123:J123" si="86">I124</f>
        <v>10</v>
      </c>
      <c r="J123" s="74">
        <f t="shared" si="86"/>
        <v>10</v>
      </c>
      <c r="K123" s="88">
        <f t="shared" si="50"/>
        <v>100</v>
      </c>
    </row>
    <row r="124" spans="1:11" s="58" customFormat="1" ht="25.5" customHeight="1">
      <c r="A124" s="66"/>
      <c r="B124" s="19" t="s">
        <v>58</v>
      </c>
      <c r="C124" s="56">
        <v>992</v>
      </c>
      <c r="D124" s="26" t="s">
        <v>24</v>
      </c>
      <c r="E124" s="26" t="s">
        <v>30</v>
      </c>
      <c r="F124" s="29" t="s">
        <v>271</v>
      </c>
      <c r="G124" s="29" t="s">
        <v>96</v>
      </c>
      <c r="H124" s="74">
        <v>10</v>
      </c>
      <c r="I124" s="74">
        <f t="shared" si="48"/>
        <v>10</v>
      </c>
      <c r="J124" s="74">
        <v>10</v>
      </c>
      <c r="K124" s="88">
        <f t="shared" si="50"/>
        <v>100</v>
      </c>
    </row>
    <row r="125" spans="1:11" s="58" customFormat="1" ht="25.5" customHeight="1">
      <c r="A125" s="66"/>
      <c r="B125" s="19" t="s">
        <v>79</v>
      </c>
      <c r="C125" s="56">
        <v>992</v>
      </c>
      <c r="D125" s="26" t="s">
        <v>24</v>
      </c>
      <c r="E125" s="26" t="s">
        <v>30</v>
      </c>
      <c r="F125" s="29" t="s">
        <v>131</v>
      </c>
      <c r="G125" s="29"/>
      <c r="H125" s="74">
        <f>H127</f>
        <v>5.25</v>
      </c>
      <c r="I125" s="74">
        <f t="shared" ref="I125:J125" si="87">I127</f>
        <v>5.25</v>
      </c>
      <c r="J125" s="74">
        <f t="shared" si="87"/>
        <v>5.25</v>
      </c>
      <c r="K125" s="88">
        <f t="shared" si="50"/>
        <v>100</v>
      </c>
    </row>
    <row r="126" spans="1:11" s="58" customFormat="1" ht="25.5">
      <c r="A126" s="66"/>
      <c r="B126" s="19" t="s">
        <v>180</v>
      </c>
      <c r="C126" s="56">
        <v>992</v>
      </c>
      <c r="D126" s="26" t="s">
        <v>24</v>
      </c>
      <c r="E126" s="26" t="s">
        <v>30</v>
      </c>
      <c r="F126" s="29" t="s">
        <v>133</v>
      </c>
      <c r="G126" s="29"/>
      <c r="H126" s="74">
        <f>H128</f>
        <v>5.25</v>
      </c>
      <c r="I126" s="74">
        <f t="shared" ref="I126:J126" si="88">I128</f>
        <v>5.25</v>
      </c>
      <c r="J126" s="74">
        <f t="shared" si="88"/>
        <v>5.25</v>
      </c>
      <c r="K126" s="88">
        <f t="shared" si="50"/>
        <v>100</v>
      </c>
    </row>
    <row r="127" spans="1:11" s="58" customFormat="1" ht="38.25">
      <c r="A127" s="66"/>
      <c r="B127" s="19" t="s">
        <v>181</v>
      </c>
      <c r="C127" s="56">
        <v>992</v>
      </c>
      <c r="D127" s="26" t="s">
        <v>24</v>
      </c>
      <c r="E127" s="26" t="s">
        <v>30</v>
      </c>
      <c r="F127" s="29" t="s">
        <v>188</v>
      </c>
      <c r="G127" s="29"/>
      <c r="H127" s="74">
        <f>H128</f>
        <v>5.25</v>
      </c>
      <c r="I127" s="74">
        <f t="shared" ref="I127:J127" si="89">I128</f>
        <v>5.25</v>
      </c>
      <c r="J127" s="74">
        <f t="shared" si="89"/>
        <v>5.25</v>
      </c>
      <c r="K127" s="88">
        <f t="shared" si="50"/>
        <v>100</v>
      </c>
    </row>
    <row r="128" spans="1:11" s="58" customFormat="1" ht="25.5">
      <c r="A128" s="66"/>
      <c r="B128" s="19" t="s">
        <v>182</v>
      </c>
      <c r="C128" s="56">
        <v>992</v>
      </c>
      <c r="D128" s="26" t="s">
        <v>24</v>
      </c>
      <c r="E128" s="26" t="s">
        <v>30</v>
      </c>
      <c r="F128" s="29" t="s">
        <v>225</v>
      </c>
      <c r="G128" s="29"/>
      <c r="H128" s="74">
        <f>H129</f>
        <v>5.25</v>
      </c>
      <c r="I128" s="74">
        <f t="shared" ref="I128:J128" si="90">I129</f>
        <v>5.25</v>
      </c>
      <c r="J128" s="74">
        <f t="shared" si="90"/>
        <v>5.25</v>
      </c>
      <c r="K128" s="88">
        <f t="shared" si="50"/>
        <v>100</v>
      </c>
    </row>
    <row r="129" spans="1:11" s="58" customFormat="1" ht="25.5">
      <c r="A129" s="66"/>
      <c r="B129" s="19" t="s">
        <v>58</v>
      </c>
      <c r="C129" s="56">
        <v>992</v>
      </c>
      <c r="D129" s="26" t="s">
        <v>24</v>
      </c>
      <c r="E129" s="26" t="s">
        <v>30</v>
      </c>
      <c r="F129" s="29" t="s">
        <v>225</v>
      </c>
      <c r="G129" s="29" t="s">
        <v>96</v>
      </c>
      <c r="H129" s="74">
        <f>5+0.25</f>
        <v>5.25</v>
      </c>
      <c r="I129" s="74">
        <f t="shared" si="48"/>
        <v>5.25</v>
      </c>
      <c r="J129" s="74">
        <v>5.25</v>
      </c>
      <c r="K129" s="88">
        <f t="shared" si="50"/>
        <v>100</v>
      </c>
    </row>
    <row r="130" spans="1:11" s="58" customFormat="1">
      <c r="A130" s="61"/>
      <c r="B130" s="62" t="s">
        <v>31</v>
      </c>
      <c r="C130" s="63">
        <v>992</v>
      </c>
      <c r="D130" s="67" t="s">
        <v>11</v>
      </c>
      <c r="E130" s="67"/>
      <c r="F130" s="67"/>
      <c r="G130" s="68"/>
      <c r="H130" s="79">
        <f>H131+H144</f>
        <v>13088.986789999999</v>
      </c>
      <c r="I130" s="79">
        <f t="shared" ref="I130:J130" si="91">I131+I144</f>
        <v>13088.986789999999</v>
      </c>
      <c r="J130" s="79">
        <f t="shared" si="91"/>
        <v>11683.562929999998</v>
      </c>
      <c r="K130" s="72">
        <f t="shared" si="50"/>
        <v>89.262546577908182</v>
      </c>
    </row>
    <row r="131" spans="1:11" s="58" customFormat="1">
      <c r="A131" s="66"/>
      <c r="B131" s="19" t="s">
        <v>32</v>
      </c>
      <c r="C131" s="56">
        <v>992</v>
      </c>
      <c r="D131" s="26" t="s">
        <v>11</v>
      </c>
      <c r="E131" s="26" t="s">
        <v>28</v>
      </c>
      <c r="F131" s="26"/>
      <c r="G131" s="29"/>
      <c r="H131" s="74">
        <f>H132+H139</f>
        <v>13084.986789999999</v>
      </c>
      <c r="I131" s="74">
        <f t="shared" ref="I131:J131" si="92">I132+I139</f>
        <v>13084.986789999999</v>
      </c>
      <c r="J131" s="74">
        <f t="shared" si="92"/>
        <v>11679.562929999998</v>
      </c>
      <c r="K131" s="88">
        <f t="shared" si="50"/>
        <v>89.259264204423388</v>
      </c>
    </row>
    <row r="132" spans="1:11" s="58" customFormat="1" ht="67.5" customHeight="1">
      <c r="A132" s="66"/>
      <c r="B132" s="19" t="s">
        <v>137</v>
      </c>
      <c r="C132" s="56">
        <v>992</v>
      </c>
      <c r="D132" s="26" t="s">
        <v>11</v>
      </c>
      <c r="E132" s="26" t="s">
        <v>28</v>
      </c>
      <c r="F132" s="29" t="s">
        <v>136</v>
      </c>
      <c r="G132" s="29"/>
      <c r="H132" s="74">
        <f>H134</f>
        <v>12750.50297</v>
      </c>
      <c r="I132" s="74">
        <f t="shared" ref="I132:J132" si="93">I134</f>
        <v>12750.50297</v>
      </c>
      <c r="J132" s="74">
        <f t="shared" si="93"/>
        <v>11345.079109999999</v>
      </c>
      <c r="K132" s="88">
        <f t="shared" si="50"/>
        <v>88.977502587099906</v>
      </c>
    </row>
    <row r="133" spans="1:11" s="58" customFormat="1" ht="63.75">
      <c r="A133" s="66"/>
      <c r="B133" s="19" t="s">
        <v>186</v>
      </c>
      <c r="C133" s="56">
        <v>992</v>
      </c>
      <c r="D133" s="26" t="s">
        <v>11</v>
      </c>
      <c r="E133" s="26" t="s">
        <v>28</v>
      </c>
      <c r="F133" s="29" t="s">
        <v>190</v>
      </c>
      <c r="G133" s="29"/>
      <c r="H133" s="74">
        <f>H134</f>
        <v>12750.50297</v>
      </c>
      <c r="I133" s="74">
        <f t="shared" ref="I133:J133" si="94">I134</f>
        <v>12750.50297</v>
      </c>
      <c r="J133" s="74">
        <f t="shared" si="94"/>
        <v>11345.079109999999</v>
      </c>
      <c r="K133" s="88">
        <f t="shared" si="50"/>
        <v>88.977502587099906</v>
      </c>
    </row>
    <row r="134" spans="1:11" s="58" customFormat="1" ht="51">
      <c r="A134" s="66"/>
      <c r="B134" s="19" t="s">
        <v>80</v>
      </c>
      <c r="C134" s="56">
        <v>992</v>
      </c>
      <c r="D134" s="26" t="s">
        <v>11</v>
      </c>
      <c r="E134" s="26" t="s">
        <v>28</v>
      </c>
      <c r="F134" s="29" t="s">
        <v>191</v>
      </c>
      <c r="G134" s="29"/>
      <c r="H134" s="74">
        <f>H136+H138</f>
        <v>12750.50297</v>
      </c>
      <c r="I134" s="74">
        <f t="shared" ref="I134:J134" si="95">I136+I138</f>
        <v>12750.50297</v>
      </c>
      <c r="J134" s="74">
        <f t="shared" si="95"/>
        <v>11345.079109999999</v>
      </c>
      <c r="K134" s="88">
        <f t="shared" si="50"/>
        <v>88.977502587099906</v>
      </c>
    </row>
    <row r="135" spans="1:11" s="58" customFormat="1" ht="51">
      <c r="A135" s="66"/>
      <c r="B135" s="27" t="s">
        <v>187</v>
      </c>
      <c r="C135" s="56">
        <v>992</v>
      </c>
      <c r="D135" s="26" t="s">
        <v>11</v>
      </c>
      <c r="E135" s="26" t="s">
        <v>28</v>
      </c>
      <c r="F135" s="29" t="s">
        <v>226</v>
      </c>
      <c r="G135" s="29"/>
      <c r="H135" s="74">
        <f>H136</f>
        <v>6835.5795799999996</v>
      </c>
      <c r="I135" s="74">
        <f t="shared" ref="I135:J135" si="96">I136</f>
        <v>6835.5795799999996</v>
      </c>
      <c r="J135" s="74">
        <f t="shared" si="96"/>
        <v>6835.5795799999996</v>
      </c>
      <c r="K135" s="88">
        <f t="shared" si="50"/>
        <v>100</v>
      </c>
    </row>
    <row r="136" spans="1:11" s="58" customFormat="1" ht="25.5">
      <c r="A136" s="66"/>
      <c r="B136" s="19" t="s">
        <v>58</v>
      </c>
      <c r="C136" s="56">
        <v>992</v>
      </c>
      <c r="D136" s="26" t="s">
        <v>11</v>
      </c>
      <c r="E136" s="26" t="s">
        <v>28</v>
      </c>
      <c r="F136" s="29" t="s">
        <v>226</v>
      </c>
      <c r="G136" s="29" t="s">
        <v>96</v>
      </c>
      <c r="H136" s="74">
        <f>7760.67286-614.92773-421.393-57.87742-60+235-5.89513</f>
        <v>6835.5795799999996</v>
      </c>
      <c r="I136" s="74">
        <f t="shared" si="48"/>
        <v>6835.5795799999996</v>
      </c>
      <c r="J136" s="74">
        <v>6835.5795799999996</v>
      </c>
      <c r="K136" s="88">
        <f t="shared" si="50"/>
        <v>100</v>
      </c>
    </row>
    <row r="137" spans="1:11" s="58" customFormat="1" ht="42" customHeight="1">
      <c r="A137" s="66"/>
      <c r="B137" s="19" t="s">
        <v>272</v>
      </c>
      <c r="C137" s="56">
        <v>992</v>
      </c>
      <c r="D137" s="26" t="s">
        <v>11</v>
      </c>
      <c r="E137" s="26" t="s">
        <v>28</v>
      </c>
      <c r="F137" s="29" t="s">
        <v>273</v>
      </c>
      <c r="G137" s="29"/>
      <c r="H137" s="74">
        <f>H138</f>
        <v>5914.9233899999999</v>
      </c>
      <c r="I137" s="74">
        <f t="shared" ref="I137:J137" si="97">I138</f>
        <v>5914.9233899999999</v>
      </c>
      <c r="J137" s="74">
        <f t="shared" si="97"/>
        <v>4509.49953</v>
      </c>
      <c r="K137" s="88">
        <f t="shared" si="50"/>
        <v>76.239356499932626</v>
      </c>
    </row>
    <row r="138" spans="1:11" s="58" customFormat="1" ht="25.5">
      <c r="A138" s="66"/>
      <c r="B138" s="19" t="s">
        <v>58</v>
      </c>
      <c r="C138" s="56">
        <v>992</v>
      </c>
      <c r="D138" s="26" t="s">
        <v>11</v>
      </c>
      <c r="E138" s="26" t="s">
        <v>28</v>
      </c>
      <c r="F138" s="29" t="s">
        <v>273</v>
      </c>
      <c r="G138" s="29" t="s">
        <v>96</v>
      </c>
      <c r="H138" s="74">
        <f>6020.693-105.76961</f>
        <v>5914.9233899999999</v>
      </c>
      <c r="I138" s="74">
        <f t="shared" ref="I138:I196" si="98">H138</f>
        <v>5914.9233899999999</v>
      </c>
      <c r="J138" s="74">
        <v>4509.49953</v>
      </c>
      <c r="K138" s="88">
        <f t="shared" si="50"/>
        <v>76.239356499932626</v>
      </c>
    </row>
    <row r="139" spans="1:11" s="58" customFormat="1" ht="51">
      <c r="A139" s="66"/>
      <c r="B139" s="19" t="s">
        <v>139</v>
      </c>
      <c r="C139" s="56">
        <v>992</v>
      </c>
      <c r="D139" s="26" t="s">
        <v>11</v>
      </c>
      <c r="E139" s="26" t="s">
        <v>28</v>
      </c>
      <c r="F139" s="29" t="s">
        <v>138</v>
      </c>
      <c r="G139" s="29"/>
      <c r="H139" s="74">
        <f>H141</f>
        <v>334.48381999999998</v>
      </c>
      <c r="I139" s="74">
        <f t="shared" ref="I139:J139" si="99">I141</f>
        <v>334.48381999999998</v>
      </c>
      <c r="J139" s="74">
        <f t="shared" si="99"/>
        <v>334.48381999999998</v>
      </c>
      <c r="K139" s="88">
        <f t="shared" si="50"/>
        <v>100</v>
      </c>
    </row>
    <row r="140" spans="1:11" s="58" customFormat="1" ht="25.5">
      <c r="A140" s="66"/>
      <c r="B140" s="19" t="s">
        <v>189</v>
      </c>
      <c r="C140" s="56">
        <v>992</v>
      </c>
      <c r="D140" s="26" t="s">
        <v>11</v>
      </c>
      <c r="E140" s="26" t="s">
        <v>28</v>
      </c>
      <c r="F140" s="29" t="s">
        <v>194</v>
      </c>
      <c r="G140" s="29"/>
      <c r="H140" s="74">
        <f>H142</f>
        <v>334.48381999999998</v>
      </c>
      <c r="I140" s="74">
        <f t="shared" ref="I140:J140" si="100">I142</f>
        <v>334.48381999999998</v>
      </c>
      <c r="J140" s="74">
        <f t="shared" si="100"/>
        <v>334.48381999999998</v>
      </c>
      <c r="K140" s="88">
        <f t="shared" ref="K140:K202" si="101">J140/I140*100</f>
        <v>100</v>
      </c>
    </row>
    <row r="141" spans="1:11" s="58" customFormat="1" ht="13.5" customHeight="1">
      <c r="A141" s="66"/>
      <c r="B141" s="19" t="s">
        <v>140</v>
      </c>
      <c r="C141" s="56">
        <v>992</v>
      </c>
      <c r="D141" s="26" t="s">
        <v>11</v>
      </c>
      <c r="E141" s="26" t="s">
        <v>28</v>
      </c>
      <c r="F141" s="29" t="s">
        <v>195</v>
      </c>
      <c r="G141" s="29"/>
      <c r="H141" s="74">
        <f>H142</f>
        <v>334.48381999999998</v>
      </c>
      <c r="I141" s="74">
        <f t="shared" ref="I141:J141" si="102">I142</f>
        <v>334.48381999999998</v>
      </c>
      <c r="J141" s="74">
        <f t="shared" si="102"/>
        <v>334.48381999999998</v>
      </c>
      <c r="K141" s="88">
        <f t="shared" si="101"/>
        <v>100</v>
      </c>
    </row>
    <row r="142" spans="1:11" s="58" customFormat="1" ht="13.5" customHeight="1">
      <c r="A142" s="66"/>
      <c r="B142" s="27" t="s">
        <v>141</v>
      </c>
      <c r="C142" s="56">
        <v>992</v>
      </c>
      <c r="D142" s="26" t="s">
        <v>11</v>
      </c>
      <c r="E142" s="26" t="s">
        <v>28</v>
      </c>
      <c r="F142" s="29" t="s">
        <v>227</v>
      </c>
      <c r="G142" s="29"/>
      <c r="H142" s="74">
        <f>H143</f>
        <v>334.48381999999998</v>
      </c>
      <c r="I142" s="74">
        <f t="shared" ref="I142:J142" si="103">I143</f>
        <v>334.48381999999998</v>
      </c>
      <c r="J142" s="74">
        <f t="shared" si="103"/>
        <v>334.48381999999998</v>
      </c>
      <c r="K142" s="88">
        <f t="shared" si="101"/>
        <v>100</v>
      </c>
    </row>
    <row r="143" spans="1:11" s="58" customFormat="1" ht="13.5" customHeight="1">
      <c r="A143" s="66"/>
      <c r="B143" s="19" t="s">
        <v>58</v>
      </c>
      <c r="C143" s="56">
        <v>992</v>
      </c>
      <c r="D143" s="26" t="s">
        <v>11</v>
      </c>
      <c r="E143" s="26" t="s">
        <v>28</v>
      </c>
      <c r="F143" s="29" t="s">
        <v>227</v>
      </c>
      <c r="G143" s="29" t="s">
        <v>96</v>
      </c>
      <c r="H143" s="74">
        <f>330+4.48382</f>
        <v>334.48381999999998</v>
      </c>
      <c r="I143" s="74">
        <f t="shared" si="98"/>
        <v>334.48381999999998</v>
      </c>
      <c r="J143" s="74">
        <v>334.48381999999998</v>
      </c>
      <c r="K143" s="88">
        <f t="shared" si="101"/>
        <v>100</v>
      </c>
    </row>
    <row r="144" spans="1:11" s="58" customFormat="1" ht="13.5" customHeight="1">
      <c r="A144" s="66"/>
      <c r="B144" s="19" t="s">
        <v>46</v>
      </c>
      <c r="C144" s="56">
        <v>992</v>
      </c>
      <c r="D144" s="25" t="s">
        <v>11</v>
      </c>
      <c r="E144" s="25" t="s">
        <v>33</v>
      </c>
      <c r="F144" s="29"/>
      <c r="G144" s="29"/>
      <c r="H144" s="74">
        <f>H145</f>
        <v>4</v>
      </c>
      <c r="I144" s="74">
        <f t="shared" ref="I144:J144" si="104">I145</f>
        <v>4</v>
      </c>
      <c r="J144" s="74">
        <f t="shared" si="104"/>
        <v>4</v>
      </c>
      <c r="K144" s="88">
        <f t="shared" si="101"/>
        <v>100</v>
      </c>
    </row>
    <row r="145" spans="1:11" s="58" customFormat="1" ht="39.75" customHeight="1">
      <c r="A145" s="66"/>
      <c r="B145" s="19" t="s">
        <v>81</v>
      </c>
      <c r="C145" s="56">
        <v>992</v>
      </c>
      <c r="D145" s="26" t="s">
        <v>11</v>
      </c>
      <c r="E145" s="26" t="s">
        <v>33</v>
      </c>
      <c r="F145" s="29" t="s">
        <v>228</v>
      </c>
      <c r="G145" s="29"/>
      <c r="H145" s="74">
        <f>H147</f>
        <v>4</v>
      </c>
      <c r="I145" s="74">
        <f t="shared" ref="I145:J145" si="105">I147</f>
        <v>4</v>
      </c>
      <c r="J145" s="74">
        <f t="shared" si="105"/>
        <v>4</v>
      </c>
      <c r="K145" s="88">
        <f t="shared" si="101"/>
        <v>100</v>
      </c>
    </row>
    <row r="146" spans="1:11" s="58" customFormat="1" ht="76.5">
      <c r="A146" s="66"/>
      <c r="B146" s="19" t="s">
        <v>192</v>
      </c>
      <c r="C146" s="56">
        <v>992</v>
      </c>
      <c r="D146" s="26" t="s">
        <v>11</v>
      </c>
      <c r="E146" s="26" t="s">
        <v>33</v>
      </c>
      <c r="F146" s="29" t="s">
        <v>229</v>
      </c>
      <c r="G146" s="29"/>
      <c r="H146" s="74">
        <f>H148</f>
        <v>4</v>
      </c>
      <c r="I146" s="74">
        <f t="shared" ref="I146:J146" si="106">I148</f>
        <v>4</v>
      </c>
      <c r="J146" s="74">
        <f t="shared" si="106"/>
        <v>4</v>
      </c>
      <c r="K146" s="88">
        <f t="shared" si="101"/>
        <v>100</v>
      </c>
    </row>
    <row r="147" spans="1:11" s="58" customFormat="1" ht="38.25">
      <c r="A147" s="66"/>
      <c r="B147" s="19" t="s">
        <v>193</v>
      </c>
      <c r="C147" s="56">
        <v>992</v>
      </c>
      <c r="D147" s="26" t="s">
        <v>11</v>
      </c>
      <c r="E147" s="26" t="s">
        <v>33</v>
      </c>
      <c r="F147" s="29" t="s">
        <v>230</v>
      </c>
      <c r="G147" s="29"/>
      <c r="H147" s="74">
        <f>H148</f>
        <v>4</v>
      </c>
      <c r="I147" s="74">
        <f t="shared" ref="I147:J147" si="107">I148</f>
        <v>4</v>
      </c>
      <c r="J147" s="74">
        <f t="shared" si="107"/>
        <v>4</v>
      </c>
      <c r="K147" s="88">
        <f t="shared" si="101"/>
        <v>100</v>
      </c>
    </row>
    <row r="148" spans="1:11" s="58" customFormat="1" ht="25.5">
      <c r="A148" s="66"/>
      <c r="B148" s="19" t="s">
        <v>82</v>
      </c>
      <c r="C148" s="56">
        <v>992</v>
      </c>
      <c r="D148" s="26" t="s">
        <v>11</v>
      </c>
      <c r="E148" s="26" t="s">
        <v>33</v>
      </c>
      <c r="F148" s="29" t="s">
        <v>231</v>
      </c>
      <c r="G148" s="29"/>
      <c r="H148" s="74">
        <f>H149</f>
        <v>4</v>
      </c>
      <c r="I148" s="74">
        <f t="shared" si="98"/>
        <v>4</v>
      </c>
      <c r="J148" s="74">
        <v>4</v>
      </c>
      <c r="K148" s="88">
        <f t="shared" si="101"/>
        <v>100</v>
      </c>
    </row>
    <row r="149" spans="1:11" s="58" customFormat="1" ht="12" customHeight="1">
      <c r="A149" s="66"/>
      <c r="B149" s="19" t="s">
        <v>58</v>
      </c>
      <c r="C149" s="56">
        <v>992</v>
      </c>
      <c r="D149" s="26" t="s">
        <v>11</v>
      </c>
      <c r="E149" s="26" t="s">
        <v>33</v>
      </c>
      <c r="F149" s="29" t="s">
        <v>231</v>
      </c>
      <c r="G149" s="29" t="s">
        <v>96</v>
      </c>
      <c r="H149" s="74">
        <v>4</v>
      </c>
      <c r="I149" s="74">
        <v>4</v>
      </c>
      <c r="J149" s="74">
        <v>4</v>
      </c>
      <c r="K149" s="88">
        <f t="shared" si="101"/>
        <v>100</v>
      </c>
    </row>
    <row r="150" spans="1:11" s="58" customFormat="1">
      <c r="A150" s="70"/>
      <c r="B150" s="69" t="s">
        <v>34</v>
      </c>
      <c r="C150" s="63">
        <v>992</v>
      </c>
      <c r="D150" s="67" t="s">
        <v>35</v>
      </c>
      <c r="E150" s="67"/>
      <c r="F150" s="68"/>
      <c r="G150" s="68"/>
      <c r="H150" s="73">
        <f>H151+H160</f>
        <v>19697.192230000001</v>
      </c>
      <c r="I150" s="73">
        <f>I151+I160</f>
        <v>19697.192230000001</v>
      </c>
      <c r="J150" s="73">
        <f>J151+J160</f>
        <v>19697.196230000001</v>
      </c>
      <c r="K150" s="72">
        <f t="shared" si="101"/>
        <v>100.00002030746289</v>
      </c>
    </row>
    <row r="151" spans="1:11" s="58" customFormat="1">
      <c r="A151" s="66"/>
      <c r="B151" s="19" t="s">
        <v>36</v>
      </c>
      <c r="C151" s="56">
        <v>992</v>
      </c>
      <c r="D151" s="25" t="s">
        <v>35</v>
      </c>
      <c r="E151" s="25" t="s">
        <v>10</v>
      </c>
      <c r="F151" s="55"/>
      <c r="G151" s="55"/>
      <c r="H151" s="74">
        <f>H152</f>
        <v>290.70529999999997</v>
      </c>
      <c r="I151" s="74">
        <f t="shared" ref="I151:J151" si="108">I152</f>
        <v>290.70529999999997</v>
      </c>
      <c r="J151" s="74">
        <f t="shared" si="108"/>
        <v>290.70530000000002</v>
      </c>
      <c r="K151" s="88">
        <f t="shared" si="101"/>
        <v>100.00000000000003</v>
      </c>
    </row>
    <row r="152" spans="1:11" s="58" customFormat="1" ht="58.5" customHeight="1">
      <c r="A152" s="57"/>
      <c r="B152" s="49" t="s">
        <v>83</v>
      </c>
      <c r="C152" s="56">
        <v>992</v>
      </c>
      <c r="D152" s="25" t="s">
        <v>35</v>
      </c>
      <c r="E152" s="25" t="s">
        <v>10</v>
      </c>
      <c r="F152" s="50">
        <v>6000000000</v>
      </c>
      <c r="G152" s="51"/>
      <c r="H152" s="76">
        <f>H155+H158</f>
        <v>290.70529999999997</v>
      </c>
      <c r="I152" s="76">
        <f>I155+I158</f>
        <v>290.70529999999997</v>
      </c>
      <c r="J152" s="76">
        <f>J155+J158</f>
        <v>290.70530000000002</v>
      </c>
      <c r="K152" s="88">
        <f t="shared" si="101"/>
        <v>100.00000000000003</v>
      </c>
    </row>
    <row r="153" spans="1:11" s="58" customFormat="1" ht="51">
      <c r="A153" s="57"/>
      <c r="B153" s="49" t="s">
        <v>196</v>
      </c>
      <c r="C153" s="56">
        <v>992</v>
      </c>
      <c r="D153" s="25" t="s">
        <v>35</v>
      </c>
      <c r="E153" s="25" t="s">
        <v>10</v>
      </c>
      <c r="F153" s="50">
        <v>6010000000</v>
      </c>
      <c r="G153" s="51"/>
      <c r="H153" s="76">
        <f>H156+H159</f>
        <v>290.70529999999997</v>
      </c>
      <c r="I153" s="76">
        <f>I156+I159</f>
        <v>290.70529999999997</v>
      </c>
      <c r="J153" s="76">
        <f>J156+J159</f>
        <v>290.70530000000002</v>
      </c>
      <c r="K153" s="88">
        <f t="shared" si="101"/>
        <v>100.00000000000003</v>
      </c>
    </row>
    <row r="154" spans="1:11" s="58" customFormat="1" ht="32.25" customHeight="1">
      <c r="A154" s="57"/>
      <c r="B154" s="49" t="s">
        <v>197</v>
      </c>
      <c r="C154" s="56">
        <v>992</v>
      </c>
      <c r="D154" s="25" t="s">
        <v>35</v>
      </c>
      <c r="E154" s="25" t="s">
        <v>10</v>
      </c>
      <c r="F154" s="50">
        <v>6010100000</v>
      </c>
      <c r="G154" s="51"/>
      <c r="H154" s="76">
        <f>H156</f>
        <v>195.50529999999998</v>
      </c>
      <c r="I154" s="76">
        <f t="shared" ref="I154:J154" si="109">I156</f>
        <v>195.50529999999998</v>
      </c>
      <c r="J154" s="76">
        <f t="shared" si="109"/>
        <v>195.50530000000001</v>
      </c>
      <c r="K154" s="88">
        <f t="shared" si="101"/>
        <v>100.00000000000003</v>
      </c>
    </row>
    <row r="155" spans="1:11" s="58" customFormat="1" ht="27.75" customHeight="1">
      <c r="A155" s="57"/>
      <c r="B155" s="19" t="s">
        <v>142</v>
      </c>
      <c r="C155" s="56">
        <v>992</v>
      </c>
      <c r="D155" s="25" t="s">
        <v>35</v>
      </c>
      <c r="E155" s="25" t="s">
        <v>10</v>
      </c>
      <c r="F155" s="59">
        <v>6010110180</v>
      </c>
      <c r="G155" s="51"/>
      <c r="H155" s="76">
        <f>H156</f>
        <v>195.50529999999998</v>
      </c>
      <c r="I155" s="76">
        <f t="shared" ref="I155:J155" si="110">I156</f>
        <v>195.50529999999998</v>
      </c>
      <c r="J155" s="76">
        <f t="shared" si="110"/>
        <v>195.50530000000001</v>
      </c>
      <c r="K155" s="88">
        <f t="shared" si="101"/>
        <v>100.00000000000003</v>
      </c>
    </row>
    <row r="156" spans="1:11" s="58" customFormat="1" ht="27.75" customHeight="1">
      <c r="A156" s="57"/>
      <c r="B156" s="19" t="s">
        <v>58</v>
      </c>
      <c r="C156" s="56">
        <v>992</v>
      </c>
      <c r="D156" s="25" t="s">
        <v>35</v>
      </c>
      <c r="E156" s="25" t="s">
        <v>10</v>
      </c>
      <c r="F156" s="59">
        <v>6010110180</v>
      </c>
      <c r="G156" s="51">
        <v>240</v>
      </c>
      <c r="H156" s="76">
        <f>500-200-3.95654-100.53816</f>
        <v>195.50529999999998</v>
      </c>
      <c r="I156" s="76">
        <f t="shared" si="98"/>
        <v>195.50529999999998</v>
      </c>
      <c r="J156" s="76">
        <v>195.50530000000001</v>
      </c>
      <c r="K156" s="88">
        <f t="shared" si="101"/>
        <v>100.00000000000003</v>
      </c>
    </row>
    <row r="157" spans="1:11" s="58" customFormat="1" ht="25.5">
      <c r="A157" s="57"/>
      <c r="B157" s="49" t="s">
        <v>198</v>
      </c>
      <c r="C157" s="56">
        <v>992</v>
      </c>
      <c r="D157" s="25" t="s">
        <v>35</v>
      </c>
      <c r="E157" s="25" t="s">
        <v>10</v>
      </c>
      <c r="F157" s="59">
        <v>6010200000</v>
      </c>
      <c r="G157" s="51"/>
      <c r="H157" s="76">
        <f>H158</f>
        <v>95.2</v>
      </c>
      <c r="I157" s="76">
        <f t="shared" ref="I157:J157" si="111">I158</f>
        <v>95.2</v>
      </c>
      <c r="J157" s="76">
        <f t="shared" si="111"/>
        <v>95.2</v>
      </c>
      <c r="K157" s="88">
        <f t="shared" si="101"/>
        <v>100</v>
      </c>
    </row>
    <row r="158" spans="1:11" s="58" customFormat="1" ht="38.25">
      <c r="A158" s="57"/>
      <c r="B158" s="19" t="s">
        <v>143</v>
      </c>
      <c r="C158" s="56">
        <v>992</v>
      </c>
      <c r="D158" s="25" t="s">
        <v>35</v>
      </c>
      <c r="E158" s="25" t="s">
        <v>10</v>
      </c>
      <c r="F158" s="59">
        <v>6010210090</v>
      </c>
      <c r="G158" s="51"/>
      <c r="H158" s="76">
        <f>H159</f>
        <v>95.2</v>
      </c>
      <c r="I158" s="76">
        <f t="shared" ref="I158:J158" si="112">I159</f>
        <v>95.2</v>
      </c>
      <c r="J158" s="76">
        <f t="shared" si="112"/>
        <v>95.2</v>
      </c>
      <c r="K158" s="88">
        <f t="shared" si="101"/>
        <v>100</v>
      </c>
    </row>
    <row r="159" spans="1:11" s="58" customFormat="1" ht="25.5">
      <c r="A159" s="57"/>
      <c r="B159" s="19" t="s">
        <v>58</v>
      </c>
      <c r="C159" s="56">
        <v>992</v>
      </c>
      <c r="D159" s="25" t="s">
        <v>35</v>
      </c>
      <c r="E159" s="25" t="s">
        <v>10</v>
      </c>
      <c r="F159" s="59">
        <v>6010210090</v>
      </c>
      <c r="G159" s="51">
        <v>240</v>
      </c>
      <c r="H159" s="76">
        <f>50+500-400-54.8</f>
        <v>95.2</v>
      </c>
      <c r="I159" s="76">
        <f t="shared" si="98"/>
        <v>95.2</v>
      </c>
      <c r="J159" s="76">
        <v>95.2</v>
      </c>
      <c r="K159" s="88">
        <f t="shared" si="101"/>
        <v>100</v>
      </c>
    </row>
    <row r="160" spans="1:11" s="58" customFormat="1">
      <c r="A160" s="57"/>
      <c r="B160" s="52" t="s">
        <v>37</v>
      </c>
      <c r="C160" s="56">
        <v>992</v>
      </c>
      <c r="D160" s="26" t="s">
        <v>35</v>
      </c>
      <c r="E160" s="26" t="s">
        <v>24</v>
      </c>
      <c r="F160" s="26"/>
      <c r="G160" s="51"/>
      <c r="H160" s="76">
        <f>H161+H175</f>
        <v>19406.486929999999</v>
      </c>
      <c r="I160" s="76">
        <f t="shared" ref="I160:J160" si="113">I161+I175</f>
        <v>19406.486929999999</v>
      </c>
      <c r="J160" s="76">
        <f t="shared" si="113"/>
        <v>19406.49093</v>
      </c>
      <c r="K160" s="88">
        <f t="shared" si="101"/>
        <v>100.00002061166462</v>
      </c>
    </row>
    <row r="161" spans="1:11" s="58" customFormat="1" ht="52.5" customHeight="1">
      <c r="A161" s="57"/>
      <c r="B161" s="49" t="s">
        <v>84</v>
      </c>
      <c r="C161" s="56">
        <v>992</v>
      </c>
      <c r="D161" s="26" t="s">
        <v>35</v>
      </c>
      <c r="E161" s="26" t="s">
        <v>24</v>
      </c>
      <c r="F161" s="50">
        <v>6100000000</v>
      </c>
      <c r="G161" s="51"/>
      <c r="H161" s="76">
        <f>H162+H167+H171</f>
        <v>9415.6186200000011</v>
      </c>
      <c r="I161" s="76">
        <f t="shared" ref="I161:J161" si="114">I162+I167+I171</f>
        <v>9415.6186200000011</v>
      </c>
      <c r="J161" s="76">
        <f t="shared" si="114"/>
        <v>9415.6226200000001</v>
      </c>
      <c r="K161" s="88">
        <f t="shared" si="101"/>
        <v>100.00004248260427</v>
      </c>
    </row>
    <row r="162" spans="1:11" s="58" customFormat="1" ht="12.75" customHeight="1">
      <c r="A162" s="66"/>
      <c r="B162" s="60" t="s">
        <v>274</v>
      </c>
      <c r="C162" s="56">
        <v>992</v>
      </c>
      <c r="D162" s="26" t="s">
        <v>35</v>
      </c>
      <c r="E162" s="26" t="s">
        <v>24</v>
      </c>
      <c r="F162" s="55" t="s">
        <v>201</v>
      </c>
      <c r="G162" s="55"/>
      <c r="H162" s="76">
        <f>H163</f>
        <v>1640.0868399999999</v>
      </c>
      <c r="I162" s="76">
        <f t="shared" ref="I162:J162" si="115">I163</f>
        <v>1640.0868399999999</v>
      </c>
      <c r="J162" s="76">
        <f t="shared" si="115"/>
        <v>1640.0868399999999</v>
      </c>
      <c r="K162" s="88">
        <f t="shared" si="101"/>
        <v>100</v>
      </c>
    </row>
    <row r="163" spans="1:11" s="58" customFormat="1" ht="12.75" customHeight="1">
      <c r="A163" s="66"/>
      <c r="B163" s="60" t="s">
        <v>275</v>
      </c>
      <c r="C163" s="56">
        <v>992</v>
      </c>
      <c r="D163" s="26" t="s">
        <v>35</v>
      </c>
      <c r="E163" s="26" t="s">
        <v>24</v>
      </c>
      <c r="F163" s="55" t="s">
        <v>202</v>
      </c>
      <c r="G163" s="55"/>
      <c r="H163" s="74">
        <f>H164</f>
        <v>1640.0868399999999</v>
      </c>
      <c r="I163" s="74">
        <f t="shared" ref="I163:J163" si="116">I164</f>
        <v>1640.0868399999999</v>
      </c>
      <c r="J163" s="74">
        <f t="shared" si="116"/>
        <v>1640.0868399999999</v>
      </c>
      <c r="K163" s="88">
        <f t="shared" si="101"/>
        <v>100</v>
      </c>
    </row>
    <row r="164" spans="1:11" s="58" customFormat="1" ht="25.5" customHeight="1">
      <c r="A164" s="66"/>
      <c r="B164" s="60" t="s">
        <v>276</v>
      </c>
      <c r="C164" s="56">
        <v>992</v>
      </c>
      <c r="D164" s="26" t="s">
        <v>35</v>
      </c>
      <c r="E164" s="26" t="s">
        <v>24</v>
      </c>
      <c r="F164" s="55" t="s">
        <v>234</v>
      </c>
      <c r="G164" s="55"/>
      <c r="H164" s="74">
        <f>H165+H166</f>
        <v>1640.0868399999999</v>
      </c>
      <c r="I164" s="74">
        <f t="shared" ref="I164:J164" si="117">I165+I166</f>
        <v>1640.0868399999999</v>
      </c>
      <c r="J164" s="74">
        <f t="shared" si="117"/>
        <v>1640.0868399999999</v>
      </c>
      <c r="K164" s="88">
        <f t="shared" si="101"/>
        <v>100</v>
      </c>
    </row>
    <row r="165" spans="1:11" s="58" customFormat="1" ht="25.5">
      <c r="A165" s="66"/>
      <c r="B165" s="19" t="s">
        <v>58</v>
      </c>
      <c r="C165" s="56">
        <v>992</v>
      </c>
      <c r="D165" s="26" t="s">
        <v>35</v>
      </c>
      <c r="E165" s="26" t="s">
        <v>24</v>
      </c>
      <c r="F165" s="55" t="s">
        <v>234</v>
      </c>
      <c r="G165" s="55" t="s">
        <v>96</v>
      </c>
      <c r="H165" s="74">
        <f>1500+140</f>
        <v>1640</v>
      </c>
      <c r="I165" s="74">
        <f t="shared" si="98"/>
        <v>1640</v>
      </c>
      <c r="J165" s="74">
        <v>1640</v>
      </c>
      <c r="K165" s="88">
        <f t="shared" si="101"/>
        <v>100</v>
      </c>
    </row>
    <row r="166" spans="1:11" s="83" customFormat="1" ht="15" customHeight="1">
      <c r="A166" s="80"/>
      <c r="B166" s="81" t="s">
        <v>61</v>
      </c>
      <c r="C166" s="56">
        <v>992</v>
      </c>
      <c r="D166" s="26" t="s">
        <v>35</v>
      </c>
      <c r="E166" s="26" t="s">
        <v>24</v>
      </c>
      <c r="F166" s="55" t="s">
        <v>234</v>
      </c>
      <c r="G166" s="55" t="s">
        <v>97</v>
      </c>
      <c r="H166" s="82">
        <f>0.08595+0.00031+0.00058</f>
        <v>8.6840000000000001E-2</v>
      </c>
      <c r="I166" s="82">
        <f t="shared" si="98"/>
        <v>8.6840000000000001E-2</v>
      </c>
      <c r="J166" s="82">
        <v>8.6840000000000001E-2</v>
      </c>
      <c r="K166" s="88">
        <f t="shared" si="101"/>
        <v>100</v>
      </c>
    </row>
    <row r="167" spans="1:11" s="58" customFormat="1" ht="12.75" customHeight="1">
      <c r="A167" s="66"/>
      <c r="B167" s="19" t="s">
        <v>277</v>
      </c>
      <c r="C167" s="56">
        <v>992</v>
      </c>
      <c r="D167" s="26" t="s">
        <v>35</v>
      </c>
      <c r="E167" s="26" t="s">
        <v>24</v>
      </c>
      <c r="F167" s="55" t="s">
        <v>278</v>
      </c>
      <c r="G167" s="55"/>
      <c r="H167" s="74">
        <f>H168</f>
        <v>354.70000000000005</v>
      </c>
      <c r="I167" s="74">
        <f t="shared" ref="I167:J167" si="118">I168</f>
        <v>354.70000000000005</v>
      </c>
      <c r="J167" s="74">
        <f t="shared" si="118"/>
        <v>354.7</v>
      </c>
      <c r="K167" s="88">
        <f t="shared" si="101"/>
        <v>99.999999999999986</v>
      </c>
    </row>
    <row r="168" spans="1:11" s="58" customFormat="1" ht="38.25">
      <c r="A168" s="66"/>
      <c r="B168" s="19" t="s">
        <v>199</v>
      </c>
      <c r="C168" s="56">
        <v>992</v>
      </c>
      <c r="D168" s="26" t="s">
        <v>35</v>
      </c>
      <c r="E168" s="26" t="s">
        <v>24</v>
      </c>
      <c r="F168" s="55" t="s">
        <v>279</v>
      </c>
      <c r="G168" s="55"/>
      <c r="H168" s="74">
        <f>H169</f>
        <v>354.70000000000005</v>
      </c>
      <c r="I168" s="74">
        <f t="shared" ref="I168:J168" si="119">I169</f>
        <v>354.70000000000005</v>
      </c>
      <c r="J168" s="74">
        <f t="shared" si="119"/>
        <v>354.7</v>
      </c>
      <c r="K168" s="88">
        <f t="shared" si="101"/>
        <v>99.999999999999986</v>
      </c>
    </row>
    <row r="169" spans="1:11" s="58" customFormat="1" ht="26.25" customHeight="1">
      <c r="A169" s="66"/>
      <c r="B169" s="87" t="s">
        <v>280</v>
      </c>
      <c r="C169" s="56">
        <v>992</v>
      </c>
      <c r="D169" s="26" t="s">
        <v>35</v>
      </c>
      <c r="E169" s="26" t="s">
        <v>24</v>
      </c>
      <c r="F169" s="55" t="s">
        <v>281</v>
      </c>
      <c r="G169" s="55"/>
      <c r="H169" s="74">
        <f>H170</f>
        <v>354.70000000000005</v>
      </c>
      <c r="I169" s="74">
        <f t="shared" ref="I169:J169" si="120">I170</f>
        <v>354.70000000000005</v>
      </c>
      <c r="J169" s="74">
        <f t="shared" si="120"/>
        <v>354.7</v>
      </c>
      <c r="K169" s="88">
        <f t="shared" si="101"/>
        <v>99.999999999999986</v>
      </c>
    </row>
    <row r="170" spans="1:11" s="58" customFormat="1" ht="25.5">
      <c r="A170" s="66"/>
      <c r="B170" s="19" t="s">
        <v>58</v>
      </c>
      <c r="C170" s="56">
        <v>992</v>
      </c>
      <c r="D170" s="26" t="s">
        <v>35</v>
      </c>
      <c r="E170" s="26" t="s">
        <v>24</v>
      </c>
      <c r="F170" s="55" t="s">
        <v>281</v>
      </c>
      <c r="G170" s="55" t="s">
        <v>96</v>
      </c>
      <c r="H170" s="74">
        <f>250+40.1+32-1.4+34</f>
        <v>354.70000000000005</v>
      </c>
      <c r="I170" s="74">
        <f t="shared" si="98"/>
        <v>354.70000000000005</v>
      </c>
      <c r="J170" s="74">
        <v>354.7</v>
      </c>
      <c r="K170" s="88">
        <f t="shared" si="101"/>
        <v>99.999999999999986</v>
      </c>
    </row>
    <row r="171" spans="1:11" s="58" customFormat="1" ht="51.75" customHeight="1">
      <c r="A171" s="66"/>
      <c r="B171" s="19" t="s">
        <v>301</v>
      </c>
      <c r="C171" s="56">
        <v>992</v>
      </c>
      <c r="D171" s="26" t="s">
        <v>35</v>
      </c>
      <c r="E171" s="26" t="s">
        <v>24</v>
      </c>
      <c r="F171" s="50">
        <v>6130000000</v>
      </c>
      <c r="G171" s="55"/>
      <c r="H171" s="74">
        <f>H172</f>
        <v>7420.8317800000004</v>
      </c>
      <c r="I171" s="74">
        <f t="shared" ref="I171:J171" si="121">I172</f>
        <v>7420.8317800000004</v>
      </c>
      <c r="J171" s="74">
        <f t="shared" si="121"/>
        <v>7420.8357800000003</v>
      </c>
      <c r="K171" s="88">
        <f t="shared" si="101"/>
        <v>100.00005390231337</v>
      </c>
    </row>
    <row r="172" spans="1:11" s="58" customFormat="1" ht="39.75" customHeight="1">
      <c r="A172" s="66"/>
      <c r="B172" s="19" t="s">
        <v>282</v>
      </c>
      <c r="C172" s="56">
        <v>992</v>
      </c>
      <c r="D172" s="26" t="s">
        <v>35</v>
      </c>
      <c r="E172" s="26" t="s">
        <v>24</v>
      </c>
      <c r="F172" s="50">
        <v>6130100000</v>
      </c>
      <c r="G172" s="55"/>
      <c r="H172" s="74">
        <f>H173</f>
        <v>7420.8317800000004</v>
      </c>
      <c r="I172" s="74">
        <f t="shared" ref="I172:J172" si="122">I173</f>
        <v>7420.8317800000004</v>
      </c>
      <c r="J172" s="74">
        <f t="shared" si="122"/>
        <v>7420.8357800000003</v>
      </c>
      <c r="K172" s="88">
        <f t="shared" si="101"/>
        <v>100.00005390231337</v>
      </c>
    </row>
    <row r="173" spans="1:11" s="58" customFormat="1" ht="12.75" customHeight="1">
      <c r="A173" s="66"/>
      <c r="B173" s="25" t="s">
        <v>53</v>
      </c>
      <c r="C173" s="56">
        <v>992</v>
      </c>
      <c r="D173" s="26" t="s">
        <v>35</v>
      </c>
      <c r="E173" s="26" t="s">
        <v>24</v>
      </c>
      <c r="F173" s="50">
        <v>6130110220</v>
      </c>
      <c r="G173" s="55"/>
      <c r="H173" s="74">
        <f>H174</f>
        <v>7420.8317800000004</v>
      </c>
      <c r="I173" s="74">
        <f t="shared" ref="I173:J173" si="123">I174</f>
        <v>7420.8317800000004</v>
      </c>
      <c r="J173" s="74">
        <f t="shared" si="123"/>
        <v>7420.8357800000003</v>
      </c>
      <c r="K173" s="88">
        <f t="shared" si="101"/>
        <v>100.00005390231337</v>
      </c>
    </row>
    <row r="174" spans="1:11" s="58" customFormat="1" ht="12.75" customHeight="1">
      <c r="A174" s="66"/>
      <c r="B174" s="19" t="s">
        <v>283</v>
      </c>
      <c r="C174" s="56">
        <v>992</v>
      </c>
      <c r="D174" s="26" t="s">
        <v>35</v>
      </c>
      <c r="E174" s="26" t="s">
        <v>24</v>
      </c>
      <c r="F174" s="50">
        <v>6130110220</v>
      </c>
      <c r="G174" s="55" t="s">
        <v>99</v>
      </c>
      <c r="H174" s="75">
        <f>5347.05+300+489+60+50+900+30-0.004+244.78578</f>
        <v>7420.8317800000004</v>
      </c>
      <c r="I174" s="75">
        <f t="shared" si="98"/>
        <v>7420.8317800000004</v>
      </c>
      <c r="J174" s="75">
        <v>7420.8357800000003</v>
      </c>
      <c r="K174" s="88">
        <f t="shared" si="101"/>
        <v>100.00005390231337</v>
      </c>
    </row>
    <row r="175" spans="1:11" s="58" customFormat="1" ht="38.25">
      <c r="A175" s="66"/>
      <c r="B175" s="19" t="s">
        <v>235</v>
      </c>
      <c r="C175" s="56">
        <v>992</v>
      </c>
      <c r="D175" s="26" t="s">
        <v>35</v>
      </c>
      <c r="E175" s="26" t="s">
        <v>24</v>
      </c>
      <c r="F175" s="55" t="s">
        <v>204</v>
      </c>
      <c r="G175" s="55"/>
      <c r="H175" s="74">
        <f>H176</f>
        <v>9990.8683099999998</v>
      </c>
      <c r="I175" s="74">
        <f t="shared" ref="I175:J175" si="124">I176</f>
        <v>9990.8683099999998</v>
      </c>
      <c r="J175" s="74">
        <f t="shared" si="124"/>
        <v>9990.8683099999998</v>
      </c>
      <c r="K175" s="88">
        <f t="shared" si="101"/>
        <v>100</v>
      </c>
    </row>
    <row r="176" spans="1:11" s="58" customFormat="1" ht="24" customHeight="1">
      <c r="A176" s="66"/>
      <c r="B176" s="19" t="s">
        <v>236</v>
      </c>
      <c r="C176" s="56">
        <v>992</v>
      </c>
      <c r="D176" s="26" t="s">
        <v>35</v>
      </c>
      <c r="E176" s="26" t="s">
        <v>24</v>
      </c>
      <c r="F176" s="55" t="s">
        <v>205</v>
      </c>
      <c r="G176" s="55"/>
      <c r="H176" s="74">
        <f>H177+H180+H187+H184</f>
        <v>9990.8683099999998</v>
      </c>
      <c r="I176" s="74">
        <f t="shared" ref="I176:J176" si="125">I177+I180+I187+I184</f>
        <v>9990.8683099999998</v>
      </c>
      <c r="J176" s="74">
        <f t="shared" si="125"/>
        <v>9990.8683099999998</v>
      </c>
      <c r="K176" s="88">
        <f t="shared" si="101"/>
        <v>100</v>
      </c>
    </row>
    <row r="177" spans="1:11" s="58" customFormat="1" ht="25.5">
      <c r="A177" s="66"/>
      <c r="B177" s="19" t="s">
        <v>237</v>
      </c>
      <c r="C177" s="56">
        <v>992</v>
      </c>
      <c r="D177" s="26" t="s">
        <v>35</v>
      </c>
      <c r="E177" s="26" t="s">
        <v>24</v>
      </c>
      <c r="F177" s="55" t="s">
        <v>206</v>
      </c>
      <c r="G177" s="55"/>
      <c r="H177" s="74">
        <f>H179</f>
        <v>2120.0379800000001</v>
      </c>
      <c r="I177" s="74">
        <f t="shared" ref="I177:J177" si="126">I179</f>
        <v>2120.0379800000001</v>
      </c>
      <c r="J177" s="74">
        <f t="shared" si="126"/>
        <v>2120.0379800000001</v>
      </c>
      <c r="K177" s="88">
        <f t="shared" si="101"/>
        <v>100</v>
      </c>
    </row>
    <row r="178" spans="1:11" s="58" customFormat="1" ht="40.5" customHeight="1">
      <c r="A178" s="66"/>
      <c r="B178" s="19" t="s">
        <v>284</v>
      </c>
      <c r="C178" s="56">
        <v>992</v>
      </c>
      <c r="D178" s="26" t="s">
        <v>35</v>
      </c>
      <c r="E178" s="26" t="s">
        <v>24</v>
      </c>
      <c r="F178" s="55" t="s">
        <v>238</v>
      </c>
      <c r="G178" s="55"/>
      <c r="H178" s="74">
        <f>H179</f>
        <v>2120.0379800000001</v>
      </c>
      <c r="I178" s="74">
        <f t="shared" ref="I178:J178" si="127">I179</f>
        <v>2120.0379800000001</v>
      </c>
      <c r="J178" s="74">
        <f t="shared" si="127"/>
        <v>2120.0379800000001</v>
      </c>
      <c r="K178" s="88">
        <f t="shared" si="101"/>
        <v>100</v>
      </c>
    </row>
    <row r="179" spans="1:11" s="58" customFormat="1" ht="12.75" customHeight="1">
      <c r="A179" s="66"/>
      <c r="B179" s="19" t="s">
        <v>58</v>
      </c>
      <c r="C179" s="56">
        <v>992</v>
      </c>
      <c r="D179" s="26" t="s">
        <v>35</v>
      </c>
      <c r="E179" s="26" t="s">
        <v>24</v>
      </c>
      <c r="F179" s="55" t="s">
        <v>238</v>
      </c>
      <c r="G179" s="55" t="s">
        <v>96</v>
      </c>
      <c r="H179" s="74">
        <f>2520-1046.88+605.47255+80.63052-39.18509</f>
        <v>2120.0379800000001</v>
      </c>
      <c r="I179" s="74">
        <f t="shared" si="98"/>
        <v>2120.0379800000001</v>
      </c>
      <c r="J179" s="74">
        <v>2120.0379800000001</v>
      </c>
      <c r="K179" s="88">
        <f t="shared" si="101"/>
        <v>100</v>
      </c>
    </row>
    <row r="180" spans="1:11" s="58" customFormat="1" ht="51">
      <c r="A180" s="66"/>
      <c r="B180" s="19" t="s">
        <v>236</v>
      </c>
      <c r="C180" s="56">
        <v>992</v>
      </c>
      <c r="D180" s="26" t="s">
        <v>35</v>
      </c>
      <c r="E180" s="26" t="s">
        <v>24</v>
      </c>
      <c r="F180" s="55" t="s">
        <v>285</v>
      </c>
      <c r="G180" s="55"/>
      <c r="H180" s="74">
        <f>H181</f>
        <v>294.52204999999998</v>
      </c>
      <c r="I180" s="74">
        <f t="shared" ref="I180:J180" si="128">I181</f>
        <v>294.52204999999998</v>
      </c>
      <c r="J180" s="74">
        <f t="shared" si="128"/>
        <v>294.52204999999998</v>
      </c>
      <c r="K180" s="88">
        <f t="shared" si="101"/>
        <v>100</v>
      </c>
    </row>
    <row r="181" spans="1:11" s="58" customFormat="1" ht="63.75">
      <c r="A181" s="66"/>
      <c r="B181" s="19" t="s">
        <v>286</v>
      </c>
      <c r="C181" s="56">
        <v>992</v>
      </c>
      <c r="D181" s="26" t="s">
        <v>35</v>
      </c>
      <c r="E181" s="26" t="s">
        <v>24</v>
      </c>
      <c r="F181" s="55" t="s">
        <v>287</v>
      </c>
      <c r="G181" s="55"/>
      <c r="H181" s="74">
        <f>H182</f>
        <v>294.52204999999998</v>
      </c>
      <c r="I181" s="74">
        <f t="shared" ref="I181:J181" si="129">I182</f>
        <v>294.52204999999998</v>
      </c>
      <c r="J181" s="74">
        <f t="shared" si="129"/>
        <v>294.52204999999998</v>
      </c>
      <c r="K181" s="88">
        <f t="shared" si="101"/>
        <v>100</v>
      </c>
    </row>
    <row r="182" spans="1:11" s="58" customFormat="1" ht="63.75">
      <c r="A182" s="66"/>
      <c r="B182" s="19" t="s">
        <v>288</v>
      </c>
      <c r="C182" s="56">
        <v>992</v>
      </c>
      <c r="D182" s="26" t="s">
        <v>35</v>
      </c>
      <c r="E182" s="26" t="s">
        <v>24</v>
      </c>
      <c r="F182" s="55" t="s">
        <v>289</v>
      </c>
      <c r="G182" s="55"/>
      <c r="H182" s="74">
        <f>H183</f>
        <v>294.52204999999998</v>
      </c>
      <c r="I182" s="74">
        <f t="shared" ref="I182:J182" si="130">I183</f>
        <v>294.52204999999998</v>
      </c>
      <c r="J182" s="74">
        <f t="shared" si="130"/>
        <v>294.52204999999998</v>
      </c>
      <c r="K182" s="88">
        <f t="shared" si="101"/>
        <v>100</v>
      </c>
    </row>
    <row r="183" spans="1:11" s="58" customFormat="1" ht="25.5">
      <c r="A183" s="66"/>
      <c r="B183" s="19" t="s">
        <v>58</v>
      </c>
      <c r="C183" s="56">
        <v>992</v>
      </c>
      <c r="D183" s="26" t="s">
        <v>35</v>
      </c>
      <c r="E183" s="26" t="s">
        <v>24</v>
      </c>
      <c r="F183" s="55" t="s">
        <v>289</v>
      </c>
      <c r="G183" s="55" t="s">
        <v>96</v>
      </c>
      <c r="H183" s="74">
        <v>294.52204999999998</v>
      </c>
      <c r="I183" s="74">
        <f t="shared" si="98"/>
        <v>294.52204999999998</v>
      </c>
      <c r="J183" s="74">
        <v>294.52204999999998</v>
      </c>
      <c r="K183" s="88">
        <f t="shared" si="101"/>
        <v>100</v>
      </c>
    </row>
    <row r="184" spans="1:11" ht="38.25">
      <c r="A184" s="44"/>
      <c r="B184" s="19" t="s">
        <v>290</v>
      </c>
      <c r="C184" s="56">
        <v>992</v>
      </c>
      <c r="D184" s="26" t="s">
        <v>35</v>
      </c>
      <c r="E184" s="26" t="s">
        <v>24</v>
      </c>
      <c r="F184" s="55" t="s">
        <v>291</v>
      </c>
      <c r="G184" s="44"/>
      <c r="H184" s="84">
        <f>H185</f>
        <v>7477.89</v>
      </c>
      <c r="I184" s="84">
        <f t="shared" ref="I184:J184" si="131">I185</f>
        <v>7477.89</v>
      </c>
      <c r="J184" s="84">
        <f t="shared" si="131"/>
        <v>7477.89</v>
      </c>
      <c r="K184" s="88">
        <f t="shared" si="101"/>
        <v>100</v>
      </c>
    </row>
    <row r="185" spans="1:11" ht="38.25">
      <c r="A185" s="44"/>
      <c r="B185" s="19" t="s">
        <v>292</v>
      </c>
      <c r="C185" s="56">
        <v>992</v>
      </c>
      <c r="D185" s="26" t="s">
        <v>35</v>
      </c>
      <c r="E185" s="26" t="s">
        <v>24</v>
      </c>
      <c r="F185" s="55" t="s">
        <v>293</v>
      </c>
      <c r="G185" s="44"/>
      <c r="H185" s="84">
        <f>H186</f>
        <v>7477.89</v>
      </c>
      <c r="I185" s="84">
        <f t="shared" ref="I185:J185" si="132">I186</f>
        <v>7477.89</v>
      </c>
      <c r="J185" s="84">
        <f t="shared" si="132"/>
        <v>7477.89</v>
      </c>
      <c r="K185" s="88">
        <f t="shared" si="101"/>
        <v>100</v>
      </c>
    </row>
    <row r="186" spans="1:11" ht="25.5">
      <c r="A186" s="44"/>
      <c r="B186" s="19" t="s">
        <v>58</v>
      </c>
      <c r="C186" s="56">
        <v>992</v>
      </c>
      <c r="D186" s="26" t="s">
        <v>35</v>
      </c>
      <c r="E186" s="26" t="s">
        <v>24</v>
      </c>
      <c r="F186" s="55" t="s">
        <v>293</v>
      </c>
      <c r="G186" s="55">
        <v>240</v>
      </c>
      <c r="H186" s="84">
        <f>6431+1046.88+0.01</f>
        <v>7477.89</v>
      </c>
      <c r="I186" s="84">
        <f t="shared" si="98"/>
        <v>7477.89</v>
      </c>
      <c r="J186" s="84">
        <v>7477.89</v>
      </c>
      <c r="K186" s="88">
        <f t="shared" si="101"/>
        <v>100</v>
      </c>
    </row>
    <row r="187" spans="1:11" ht="51">
      <c r="A187" s="44"/>
      <c r="B187" s="19" t="s">
        <v>236</v>
      </c>
      <c r="C187" s="56">
        <v>992</v>
      </c>
      <c r="D187" s="26" t="s">
        <v>35</v>
      </c>
      <c r="E187" s="26" t="s">
        <v>24</v>
      </c>
      <c r="F187" s="55" t="s">
        <v>294</v>
      </c>
      <c r="G187" s="55"/>
      <c r="H187" s="84">
        <f>H188</f>
        <v>98.418279999999996</v>
      </c>
      <c r="I187" s="84">
        <f t="shared" ref="I187:J187" si="133">I188</f>
        <v>98.418279999999996</v>
      </c>
      <c r="J187" s="84">
        <f t="shared" si="133"/>
        <v>98.418279999999996</v>
      </c>
      <c r="K187" s="88">
        <f t="shared" si="101"/>
        <v>100</v>
      </c>
    </row>
    <row r="188" spans="1:11" ht="38.25">
      <c r="A188" s="44"/>
      <c r="B188" s="19" t="s">
        <v>292</v>
      </c>
      <c r="C188" s="56">
        <v>992</v>
      </c>
      <c r="D188" s="26" t="s">
        <v>35</v>
      </c>
      <c r="E188" s="26" t="s">
        <v>24</v>
      </c>
      <c r="F188" s="55" t="s">
        <v>295</v>
      </c>
      <c r="G188" s="55"/>
      <c r="H188" s="84">
        <f>H189</f>
        <v>98.418279999999996</v>
      </c>
      <c r="I188" s="84">
        <f t="shared" ref="I188:J188" si="134">I189</f>
        <v>98.418279999999996</v>
      </c>
      <c r="J188" s="84">
        <f t="shared" si="134"/>
        <v>98.418279999999996</v>
      </c>
      <c r="K188" s="88">
        <f t="shared" si="101"/>
        <v>100</v>
      </c>
    </row>
    <row r="189" spans="1:11" ht="30" customHeight="1">
      <c r="A189" s="44"/>
      <c r="B189" s="19" t="s">
        <v>58</v>
      </c>
      <c r="C189" s="56">
        <v>992</v>
      </c>
      <c r="D189" s="26" t="s">
        <v>35</v>
      </c>
      <c r="E189" s="26" t="s">
        <v>24</v>
      </c>
      <c r="F189" s="55" t="s">
        <v>295</v>
      </c>
      <c r="G189" s="55" t="s">
        <v>96</v>
      </c>
      <c r="H189" s="84">
        <f>100-1.58172</f>
        <v>98.418279999999996</v>
      </c>
      <c r="I189" s="84">
        <f t="shared" si="98"/>
        <v>98.418279999999996</v>
      </c>
      <c r="J189" s="84">
        <v>98.418279999999996</v>
      </c>
      <c r="K189" s="88">
        <f t="shared" si="101"/>
        <v>100</v>
      </c>
    </row>
    <row r="190" spans="1:11" s="58" customFormat="1" ht="14.25" customHeight="1">
      <c r="A190" s="85"/>
      <c r="B190" s="69" t="s">
        <v>38</v>
      </c>
      <c r="C190" s="63">
        <v>992</v>
      </c>
      <c r="D190" s="67" t="s">
        <v>39</v>
      </c>
      <c r="E190" s="67"/>
      <c r="F190" s="67"/>
      <c r="G190" s="68"/>
      <c r="H190" s="73">
        <f>H191</f>
        <v>95.329610000000002</v>
      </c>
      <c r="I190" s="73">
        <f t="shared" ref="I190:J190" si="135">I191</f>
        <v>95.329610000000002</v>
      </c>
      <c r="J190" s="73">
        <f t="shared" si="135"/>
        <v>95.329610000000002</v>
      </c>
      <c r="K190" s="72">
        <f t="shared" si="101"/>
        <v>100</v>
      </c>
    </row>
    <row r="191" spans="1:11" s="58" customFormat="1">
      <c r="A191" s="51"/>
      <c r="B191" s="52" t="s">
        <v>296</v>
      </c>
      <c r="C191" s="56">
        <v>992</v>
      </c>
      <c r="D191" s="26" t="s">
        <v>39</v>
      </c>
      <c r="E191" s="26" t="s">
        <v>39</v>
      </c>
      <c r="F191" s="26"/>
      <c r="G191" s="29"/>
      <c r="H191" s="74">
        <f>H192</f>
        <v>95.329610000000002</v>
      </c>
      <c r="I191" s="74">
        <f t="shared" ref="I191:J191" si="136">I192</f>
        <v>95.329610000000002</v>
      </c>
      <c r="J191" s="74">
        <f t="shared" si="136"/>
        <v>95.329610000000002</v>
      </c>
      <c r="K191" s="88">
        <f t="shared" si="101"/>
        <v>100</v>
      </c>
    </row>
    <row r="192" spans="1:11" s="58" customFormat="1" ht="39.75" customHeight="1">
      <c r="A192" s="51"/>
      <c r="B192" s="52" t="s">
        <v>85</v>
      </c>
      <c r="C192" s="56">
        <v>992</v>
      </c>
      <c r="D192" s="26" t="s">
        <v>39</v>
      </c>
      <c r="E192" s="26" t="s">
        <v>39</v>
      </c>
      <c r="F192" s="29" t="s">
        <v>239</v>
      </c>
      <c r="G192" s="29"/>
      <c r="H192" s="74">
        <f>H194</f>
        <v>95.329610000000002</v>
      </c>
      <c r="I192" s="74">
        <f t="shared" ref="I192:J192" si="137">I194</f>
        <v>95.329610000000002</v>
      </c>
      <c r="J192" s="74">
        <f t="shared" si="137"/>
        <v>95.329610000000002</v>
      </c>
      <c r="K192" s="88">
        <f t="shared" si="101"/>
        <v>100</v>
      </c>
    </row>
    <row r="193" spans="1:11" s="58" customFormat="1" ht="38.25">
      <c r="A193" s="51"/>
      <c r="B193" s="52" t="s">
        <v>200</v>
      </c>
      <c r="C193" s="56">
        <v>992</v>
      </c>
      <c r="D193" s="26" t="s">
        <v>39</v>
      </c>
      <c r="E193" s="26" t="s">
        <v>39</v>
      </c>
      <c r="F193" s="29" t="s">
        <v>240</v>
      </c>
      <c r="G193" s="29"/>
      <c r="H193" s="74">
        <f>H194</f>
        <v>95.329610000000002</v>
      </c>
      <c r="I193" s="74">
        <f t="shared" ref="I193:J193" si="138">I194</f>
        <v>95.329610000000002</v>
      </c>
      <c r="J193" s="74">
        <f t="shared" si="138"/>
        <v>95.329610000000002</v>
      </c>
      <c r="K193" s="88">
        <f t="shared" si="101"/>
        <v>100</v>
      </c>
    </row>
    <row r="194" spans="1:11" s="58" customFormat="1" ht="50.25" customHeight="1">
      <c r="A194" s="51"/>
      <c r="B194" s="52" t="s">
        <v>297</v>
      </c>
      <c r="C194" s="56">
        <v>992</v>
      </c>
      <c r="D194" s="26" t="s">
        <v>39</v>
      </c>
      <c r="E194" s="26" t="s">
        <v>39</v>
      </c>
      <c r="F194" s="29" t="s">
        <v>241</v>
      </c>
      <c r="G194" s="29"/>
      <c r="H194" s="74">
        <f>H195</f>
        <v>95.329610000000002</v>
      </c>
      <c r="I194" s="74">
        <f t="shared" ref="I194:J194" si="139">I195</f>
        <v>95.329610000000002</v>
      </c>
      <c r="J194" s="74">
        <f t="shared" si="139"/>
        <v>95.329610000000002</v>
      </c>
      <c r="K194" s="88">
        <f t="shared" si="101"/>
        <v>100</v>
      </c>
    </row>
    <row r="195" spans="1:11" s="58" customFormat="1" ht="25.5">
      <c r="A195" s="51"/>
      <c r="B195" s="52" t="s">
        <v>86</v>
      </c>
      <c r="C195" s="56">
        <v>992</v>
      </c>
      <c r="D195" s="26" t="s">
        <v>39</v>
      </c>
      <c r="E195" s="26" t="s">
        <v>39</v>
      </c>
      <c r="F195" s="29" t="s">
        <v>242</v>
      </c>
      <c r="G195" s="29"/>
      <c r="H195" s="74">
        <f>H196</f>
        <v>95.329610000000002</v>
      </c>
      <c r="I195" s="74">
        <f t="shared" ref="I195:J195" si="140">I196</f>
        <v>95.329610000000002</v>
      </c>
      <c r="J195" s="74">
        <f t="shared" si="140"/>
        <v>95.329610000000002</v>
      </c>
      <c r="K195" s="88">
        <f t="shared" si="101"/>
        <v>100</v>
      </c>
    </row>
    <row r="196" spans="1:11" s="58" customFormat="1">
      <c r="A196" s="51"/>
      <c r="B196" s="19" t="s">
        <v>87</v>
      </c>
      <c r="C196" s="56">
        <v>992</v>
      </c>
      <c r="D196" s="26" t="s">
        <v>39</v>
      </c>
      <c r="E196" s="26" t="s">
        <v>39</v>
      </c>
      <c r="F196" s="29" t="s">
        <v>242</v>
      </c>
      <c r="G196" s="29" t="s">
        <v>99</v>
      </c>
      <c r="H196" s="74">
        <f>83.83+12-0.50039</f>
        <v>95.329610000000002</v>
      </c>
      <c r="I196" s="74">
        <f t="shared" si="98"/>
        <v>95.329610000000002</v>
      </c>
      <c r="J196" s="74">
        <v>95.329610000000002</v>
      </c>
      <c r="K196" s="88">
        <f t="shared" si="101"/>
        <v>100</v>
      </c>
    </row>
    <row r="197" spans="1:11" s="58" customFormat="1">
      <c r="A197" s="70"/>
      <c r="B197" s="69" t="s">
        <v>40</v>
      </c>
      <c r="C197" s="63">
        <v>992</v>
      </c>
      <c r="D197" s="67" t="s">
        <v>41</v>
      </c>
      <c r="E197" s="67"/>
      <c r="F197" s="68"/>
      <c r="G197" s="68"/>
      <c r="H197" s="73">
        <f>H198</f>
        <v>9576.7604200000005</v>
      </c>
      <c r="I197" s="73">
        <f t="shared" ref="I197:J197" si="141">I198</f>
        <v>9576.7604200000005</v>
      </c>
      <c r="J197" s="73">
        <f t="shared" si="141"/>
        <v>9576.7604200000005</v>
      </c>
      <c r="K197" s="72">
        <f t="shared" si="101"/>
        <v>100</v>
      </c>
    </row>
    <row r="198" spans="1:11" s="58" customFormat="1">
      <c r="A198" s="51"/>
      <c r="B198" s="52" t="s">
        <v>42</v>
      </c>
      <c r="C198" s="56">
        <v>992</v>
      </c>
      <c r="D198" s="26" t="s">
        <v>41</v>
      </c>
      <c r="E198" s="26" t="s">
        <v>8</v>
      </c>
      <c r="F198" s="29"/>
      <c r="G198" s="29"/>
      <c r="H198" s="74">
        <f>H199+H214+H208</f>
        <v>9576.7604200000005</v>
      </c>
      <c r="I198" s="74">
        <f t="shared" ref="I198:J198" si="142">I199+I214+I208</f>
        <v>9576.7604200000005</v>
      </c>
      <c r="J198" s="74">
        <f t="shared" si="142"/>
        <v>9576.7604200000005</v>
      </c>
      <c r="K198" s="88">
        <f t="shared" si="101"/>
        <v>100</v>
      </c>
    </row>
    <row r="199" spans="1:11" s="58" customFormat="1" ht="39" customHeight="1">
      <c r="A199" s="51"/>
      <c r="B199" s="19" t="s">
        <v>88</v>
      </c>
      <c r="C199" s="56">
        <v>992</v>
      </c>
      <c r="D199" s="26" t="s">
        <v>41</v>
      </c>
      <c r="E199" s="26" t="s">
        <v>8</v>
      </c>
      <c r="F199" s="29" t="s">
        <v>243</v>
      </c>
      <c r="G199" s="29"/>
      <c r="H199" s="74">
        <f>H200+H204</f>
        <v>8617.3829999999998</v>
      </c>
      <c r="I199" s="74">
        <f t="shared" ref="I199:J199" si="143">I200+I204</f>
        <v>8617.3829999999998</v>
      </c>
      <c r="J199" s="74">
        <f t="shared" si="143"/>
        <v>8617.3829999999998</v>
      </c>
      <c r="K199" s="88">
        <f t="shared" si="101"/>
        <v>100</v>
      </c>
    </row>
    <row r="200" spans="1:11" s="58" customFormat="1" ht="42.75" customHeight="1">
      <c r="A200" s="51"/>
      <c r="B200" s="19" t="s">
        <v>89</v>
      </c>
      <c r="C200" s="56">
        <v>992</v>
      </c>
      <c r="D200" s="26" t="s">
        <v>41</v>
      </c>
      <c r="E200" s="26" t="s">
        <v>8</v>
      </c>
      <c r="F200" s="29" t="s">
        <v>244</v>
      </c>
      <c r="G200" s="29"/>
      <c r="H200" s="74">
        <f>H201</f>
        <v>8587.3829999999998</v>
      </c>
      <c r="I200" s="74">
        <f t="shared" ref="I200:J200" si="144">I201</f>
        <v>8587.3829999999998</v>
      </c>
      <c r="J200" s="74">
        <f t="shared" si="144"/>
        <v>8587.3829999999998</v>
      </c>
      <c r="K200" s="88">
        <f t="shared" si="101"/>
        <v>100</v>
      </c>
    </row>
    <row r="201" spans="1:11" s="58" customFormat="1" ht="51">
      <c r="A201" s="51"/>
      <c r="B201" s="19" t="s">
        <v>203</v>
      </c>
      <c r="C201" s="56">
        <v>992</v>
      </c>
      <c r="D201" s="26" t="s">
        <v>41</v>
      </c>
      <c r="E201" s="26" t="s">
        <v>8</v>
      </c>
      <c r="F201" s="29" t="s">
        <v>245</v>
      </c>
      <c r="G201" s="29"/>
      <c r="H201" s="74">
        <f>H202</f>
        <v>8587.3829999999998</v>
      </c>
      <c r="I201" s="74">
        <f t="shared" ref="I201:J201" si="145">I202</f>
        <v>8587.3829999999998</v>
      </c>
      <c r="J201" s="74">
        <f t="shared" si="145"/>
        <v>8587.3829999999998</v>
      </c>
      <c r="K201" s="88">
        <f t="shared" si="101"/>
        <v>100</v>
      </c>
    </row>
    <row r="202" spans="1:11" s="58" customFormat="1" ht="29.25" customHeight="1">
      <c r="A202" s="51"/>
      <c r="B202" s="49" t="s">
        <v>53</v>
      </c>
      <c r="C202" s="56">
        <v>992</v>
      </c>
      <c r="D202" s="26" t="s">
        <v>41</v>
      </c>
      <c r="E202" s="26" t="s">
        <v>8</v>
      </c>
      <c r="F202" s="29" t="s">
        <v>246</v>
      </c>
      <c r="G202" s="29"/>
      <c r="H202" s="74">
        <f>H203</f>
        <v>8587.3829999999998</v>
      </c>
      <c r="I202" s="74">
        <f t="shared" ref="I202:J202" si="146">I203</f>
        <v>8587.3829999999998</v>
      </c>
      <c r="J202" s="74">
        <f t="shared" si="146"/>
        <v>8587.3829999999998</v>
      </c>
      <c r="K202" s="88">
        <f t="shared" si="101"/>
        <v>100</v>
      </c>
    </row>
    <row r="203" spans="1:11" s="58" customFormat="1">
      <c r="A203" s="51"/>
      <c r="B203" s="19" t="s">
        <v>87</v>
      </c>
      <c r="C203" s="56">
        <v>992</v>
      </c>
      <c r="D203" s="26" t="s">
        <v>41</v>
      </c>
      <c r="E203" s="26" t="s">
        <v>8</v>
      </c>
      <c r="F203" s="29" t="s">
        <v>246</v>
      </c>
      <c r="G203" s="29" t="s">
        <v>99</v>
      </c>
      <c r="H203" s="74">
        <f>7292.383+50+312+50+883</f>
        <v>8587.3829999999998</v>
      </c>
      <c r="I203" s="74">
        <f t="shared" ref="I203:I236" si="147">H203</f>
        <v>8587.3829999999998</v>
      </c>
      <c r="J203" s="74">
        <v>8587.3829999999998</v>
      </c>
      <c r="K203" s="88">
        <f t="shared" ref="K203:K236" si="148">J203/I203*100</f>
        <v>100</v>
      </c>
    </row>
    <row r="204" spans="1:11" s="58" customFormat="1" ht="18.75" customHeight="1">
      <c r="A204" s="51"/>
      <c r="B204" s="19" t="s">
        <v>90</v>
      </c>
      <c r="C204" s="56">
        <v>992</v>
      </c>
      <c r="D204" s="26" t="s">
        <v>41</v>
      </c>
      <c r="E204" s="26" t="s">
        <v>8</v>
      </c>
      <c r="F204" s="29" t="s">
        <v>247</v>
      </c>
      <c r="G204" s="29"/>
      <c r="H204" s="74">
        <f>H205</f>
        <v>30</v>
      </c>
      <c r="I204" s="74">
        <f t="shared" ref="I204:J204" si="149">I205</f>
        <v>30</v>
      </c>
      <c r="J204" s="74">
        <f t="shared" si="149"/>
        <v>30</v>
      </c>
      <c r="K204" s="88">
        <f t="shared" si="148"/>
        <v>100</v>
      </c>
    </row>
    <row r="205" spans="1:11" s="58" customFormat="1" ht="26.25" customHeight="1">
      <c r="A205" s="51"/>
      <c r="B205" s="19" t="s">
        <v>144</v>
      </c>
      <c r="C205" s="56">
        <v>992</v>
      </c>
      <c r="D205" s="26" t="s">
        <v>41</v>
      </c>
      <c r="E205" s="26" t="s">
        <v>8</v>
      </c>
      <c r="F205" s="29" t="s">
        <v>248</v>
      </c>
      <c r="G205" s="29"/>
      <c r="H205" s="74">
        <f>H206</f>
        <v>30</v>
      </c>
      <c r="I205" s="74">
        <f t="shared" ref="I205:J205" si="150">I206</f>
        <v>30</v>
      </c>
      <c r="J205" s="74">
        <f t="shared" si="150"/>
        <v>30</v>
      </c>
      <c r="K205" s="88">
        <f t="shared" si="148"/>
        <v>100</v>
      </c>
    </row>
    <row r="206" spans="1:11" s="58" customFormat="1" ht="27.75" customHeight="1">
      <c r="A206" s="51"/>
      <c r="B206" s="19" t="s">
        <v>43</v>
      </c>
      <c r="C206" s="56">
        <v>992</v>
      </c>
      <c r="D206" s="26" t="s">
        <v>41</v>
      </c>
      <c r="E206" s="26" t="s">
        <v>8</v>
      </c>
      <c r="F206" s="50">
        <v>6430110290</v>
      </c>
      <c r="G206" s="51"/>
      <c r="H206" s="76">
        <f>H207</f>
        <v>30</v>
      </c>
      <c r="I206" s="76">
        <f t="shared" ref="I206:J206" si="151">I207</f>
        <v>30</v>
      </c>
      <c r="J206" s="76">
        <f t="shared" si="151"/>
        <v>30</v>
      </c>
      <c r="K206" s="88">
        <f t="shared" si="148"/>
        <v>100</v>
      </c>
    </row>
    <row r="207" spans="1:11" s="58" customFormat="1">
      <c r="A207" s="51"/>
      <c r="B207" s="19" t="s">
        <v>14</v>
      </c>
      <c r="C207" s="56">
        <v>992</v>
      </c>
      <c r="D207" s="26" t="s">
        <v>41</v>
      </c>
      <c r="E207" s="26" t="s">
        <v>8</v>
      </c>
      <c r="F207" s="50">
        <v>6430110290</v>
      </c>
      <c r="G207" s="29" t="s">
        <v>15</v>
      </c>
      <c r="H207" s="76">
        <v>30</v>
      </c>
      <c r="I207" s="76">
        <f t="shared" si="147"/>
        <v>30</v>
      </c>
      <c r="J207" s="76">
        <v>30</v>
      </c>
      <c r="K207" s="88">
        <f t="shared" si="148"/>
        <v>100</v>
      </c>
    </row>
    <row r="208" spans="1:11" s="58" customFormat="1" ht="69.75" customHeight="1">
      <c r="A208" s="51"/>
      <c r="B208" s="19" t="s">
        <v>91</v>
      </c>
      <c r="C208" s="56">
        <v>992</v>
      </c>
      <c r="D208" s="26" t="s">
        <v>41</v>
      </c>
      <c r="E208" s="26" t="s">
        <v>8</v>
      </c>
      <c r="F208" s="50">
        <v>6500000000</v>
      </c>
      <c r="G208" s="29"/>
      <c r="H208" s="76">
        <f>H210</f>
        <v>559.37742000000003</v>
      </c>
      <c r="I208" s="76">
        <f t="shared" ref="I208:J208" si="152">I210</f>
        <v>559.37742000000003</v>
      </c>
      <c r="J208" s="76">
        <f t="shared" si="152"/>
        <v>559.37742000000003</v>
      </c>
      <c r="K208" s="88">
        <f t="shared" si="148"/>
        <v>100</v>
      </c>
    </row>
    <row r="209" spans="1:11" s="58" customFormat="1" ht="80.25" customHeight="1">
      <c r="A209" s="51"/>
      <c r="B209" s="19" t="s">
        <v>207</v>
      </c>
      <c r="C209" s="56">
        <v>992</v>
      </c>
      <c r="D209" s="26" t="s">
        <v>41</v>
      </c>
      <c r="E209" s="26" t="s">
        <v>8</v>
      </c>
      <c r="F209" s="50">
        <v>6510000000</v>
      </c>
      <c r="G209" s="29"/>
      <c r="H209" s="76">
        <f>H210</f>
        <v>559.37742000000003</v>
      </c>
      <c r="I209" s="76">
        <f t="shared" ref="I209:J209" si="153">I210</f>
        <v>559.37742000000003</v>
      </c>
      <c r="J209" s="76">
        <f t="shared" si="153"/>
        <v>559.37742000000003</v>
      </c>
      <c r="K209" s="88">
        <f t="shared" si="148"/>
        <v>100</v>
      </c>
    </row>
    <row r="210" spans="1:11" s="58" customFormat="1" ht="25.5">
      <c r="A210" s="51"/>
      <c r="B210" s="19" t="s">
        <v>145</v>
      </c>
      <c r="C210" s="56">
        <v>992</v>
      </c>
      <c r="D210" s="26" t="s">
        <v>41</v>
      </c>
      <c r="E210" s="26" t="s">
        <v>8</v>
      </c>
      <c r="F210" s="50">
        <v>6510100000</v>
      </c>
      <c r="G210" s="29"/>
      <c r="H210" s="76">
        <f>H211</f>
        <v>559.37742000000003</v>
      </c>
      <c r="I210" s="76">
        <f t="shared" ref="I210:J210" si="154">I211</f>
        <v>559.37742000000003</v>
      </c>
      <c r="J210" s="76">
        <f t="shared" si="154"/>
        <v>559.37742000000003</v>
      </c>
      <c r="K210" s="88">
        <f t="shared" si="148"/>
        <v>100</v>
      </c>
    </row>
    <row r="211" spans="1:11" s="58" customFormat="1" ht="38.25">
      <c r="A211" s="51"/>
      <c r="B211" s="19" t="s">
        <v>92</v>
      </c>
      <c r="C211" s="56">
        <v>992</v>
      </c>
      <c r="D211" s="26" t="s">
        <v>41</v>
      </c>
      <c r="E211" s="26" t="s">
        <v>8</v>
      </c>
      <c r="F211" s="50">
        <v>6510110250</v>
      </c>
      <c r="G211" s="29"/>
      <c r="H211" s="76">
        <f>H212+H213</f>
        <v>559.37742000000003</v>
      </c>
      <c r="I211" s="76">
        <f t="shared" ref="I211:J211" si="155">I212+I213</f>
        <v>559.37742000000003</v>
      </c>
      <c r="J211" s="76">
        <f t="shared" si="155"/>
        <v>559.37742000000003</v>
      </c>
      <c r="K211" s="88">
        <f t="shared" si="148"/>
        <v>100</v>
      </c>
    </row>
    <row r="212" spans="1:11" s="58" customFormat="1" ht="25.5">
      <c r="A212" s="51"/>
      <c r="B212" s="19" t="s">
        <v>58</v>
      </c>
      <c r="C212" s="56">
        <v>992</v>
      </c>
      <c r="D212" s="26" t="s">
        <v>41</v>
      </c>
      <c r="E212" s="26" t="s">
        <v>8</v>
      </c>
      <c r="F212" s="50">
        <v>6510110250</v>
      </c>
      <c r="G212" s="29" t="s">
        <v>96</v>
      </c>
      <c r="H212" s="76">
        <f>60+84.10558-40.62258</f>
        <v>103.483</v>
      </c>
      <c r="I212" s="76">
        <f t="shared" si="147"/>
        <v>103.483</v>
      </c>
      <c r="J212" s="76">
        <v>103.483</v>
      </c>
      <c r="K212" s="88">
        <f t="shared" si="148"/>
        <v>100</v>
      </c>
    </row>
    <row r="213" spans="1:11">
      <c r="A213" s="44"/>
      <c r="B213" s="19" t="s">
        <v>310</v>
      </c>
      <c r="C213" s="56">
        <v>992</v>
      </c>
      <c r="D213" s="26" t="s">
        <v>41</v>
      </c>
      <c r="E213" s="26" t="s">
        <v>8</v>
      </c>
      <c r="F213" s="50">
        <v>6510110250</v>
      </c>
      <c r="G213" s="29" t="s">
        <v>298</v>
      </c>
      <c r="H213" s="76">
        <f>540-84.10558</f>
        <v>455.89441999999997</v>
      </c>
      <c r="I213" s="76">
        <f t="shared" si="147"/>
        <v>455.89441999999997</v>
      </c>
      <c r="J213" s="76">
        <v>455.89442000000003</v>
      </c>
      <c r="K213" s="88">
        <f t="shared" si="148"/>
        <v>100.00000000000003</v>
      </c>
    </row>
    <row r="214" spans="1:11" s="58" customFormat="1" ht="41.25" customHeight="1">
      <c r="A214" s="51"/>
      <c r="B214" s="19" t="s">
        <v>69</v>
      </c>
      <c r="C214" s="56">
        <v>992</v>
      </c>
      <c r="D214" s="26" t="s">
        <v>41</v>
      </c>
      <c r="E214" s="26" t="s">
        <v>8</v>
      </c>
      <c r="F214" s="50">
        <v>6600000000</v>
      </c>
      <c r="G214" s="51"/>
      <c r="H214" s="76">
        <f>H217</f>
        <v>400</v>
      </c>
      <c r="I214" s="76">
        <f t="shared" ref="I214:J214" si="156">I217</f>
        <v>400</v>
      </c>
      <c r="J214" s="76">
        <f t="shared" si="156"/>
        <v>400</v>
      </c>
      <c r="K214" s="88">
        <f t="shared" si="148"/>
        <v>100</v>
      </c>
    </row>
    <row r="215" spans="1:11" s="58" customFormat="1" ht="51">
      <c r="A215" s="51"/>
      <c r="B215" s="19" t="s">
        <v>208</v>
      </c>
      <c r="C215" s="56">
        <v>992</v>
      </c>
      <c r="D215" s="26" t="s">
        <v>41</v>
      </c>
      <c r="E215" s="26" t="s">
        <v>8</v>
      </c>
      <c r="F215" s="50">
        <v>6610000000</v>
      </c>
      <c r="G215" s="51"/>
      <c r="H215" s="76">
        <f>H216</f>
        <v>400</v>
      </c>
      <c r="I215" s="76">
        <f t="shared" ref="I215:J215" si="157">I216</f>
        <v>400</v>
      </c>
      <c r="J215" s="76">
        <f t="shared" si="157"/>
        <v>400</v>
      </c>
      <c r="K215" s="88">
        <f t="shared" si="148"/>
        <v>100</v>
      </c>
    </row>
    <row r="216" spans="1:11" s="58" customFormat="1" ht="38.25">
      <c r="A216" s="51"/>
      <c r="B216" s="19" t="s">
        <v>128</v>
      </c>
      <c r="C216" s="56">
        <v>992</v>
      </c>
      <c r="D216" s="26" t="s">
        <v>41</v>
      </c>
      <c r="E216" s="26" t="s">
        <v>8</v>
      </c>
      <c r="F216" s="50">
        <v>6610100000</v>
      </c>
      <c r="G216" s="51"/>
      <c r="H216" s="76">
        <f>H217</f>
        <v>400</v>
      </c>
      <c r="I216" s="76">
        <f t="shared" ref="I216:J216" si="158">I217</f>
        <v>400</v>
      </c>
      <c r="J216" s="76">
        <f t="shared" si="158"/>
        <v>400</v>
      </c>
      <c r="K216" s="88">
        <f t="shared" si="148"/>
        <v>100</v>
      </c>
    </row>
    <row r="217" spans="1:11" s="58" customFormat="1" ht="25.5">
      <c r="A217" s="51"/>
      <c r="B217" s="19" t="s">
        <v>70</v>
      </c>
      <c r="C217" s="56">
        <v>992</v>
      </c>
      <c r="D217" s="26" t="s">
        <v>41</v>
      </c>
      <c r="E217" s="26" t="s">
        <v>8</v>
      </c>
      <c r="F217" s="50">
        <v>6610110060</v>
      </c>
      <c r="G217" s="51"/>
      <c r="H217" s="76">
        <f>H218</f>
        <v>400</v>
      </c>
      <c r="I217" s="76">
        <f t="shared" ref="I217:J217" si="159">I218</f>
        <v>400</v>
      </c>
      <c r="J217" s="76">
        <f t="shared" si="159"/>
        <v>400</v>
      </c>
      <c r="K217" s="88">
        <f t="shared" si="148"/>
        <v>100</v>
      </c>
    </row>
    <row r="218" spans="1:11" s="58" customFormat="1">
      <c r="A218" s="51"/>
      <c r="B218" s="19" t="s">
        <v>87</v>
      </c>
      <c r="C218" s="56">
        <v>992</v>
      </c>
      <c r="D218" s="26" t="s">
        <v>41</v>
      </c>
      <c r="E218" s="26" t="s">
        <v>8</v>
      </c>
      <c r="F218" s="50">
        <v>6610110060</v>
      </c>
      <c r="G218" s="51">
        <v>610</v>
      </c>
      <c r="H218" s="76">
        <v>400</v>
      </c>
      <c r="I218" s="76">
        <f t="shared" si="147"/>
        <v>400</v>
      </c>
      <c r="J218" s="76">
        <v>400</v>
      </c>
      <c r="K218" s="88">
        <f t="shared" si="148"/>
        <v>100</v>
      </c>
    </row>
    <row r="219" spans="1:11" s="58" customFormat="1">
      <c r="A219" s="70"/>
      <c r="B219" s="69" t="s">
        <v>146</v>
      </c>
      <c r="C219" s="63">
        <v>992</v>
      </c>
      <c r="D219" s="67" t="s">
        <v>147</v>
      </c>
      <c r="E219" s="67"/>
      <c r="F219" s="50"/>
      <c r="G219" s="68"/>
      <c r="H219" s="73">
        <f>H220</f>
        <v>108</v>
      </c>
      <c r="I219" s="73">
        <f t="shared" ref="I219:J219" si="160">I220</f>
        <v>108</v>
      </c>
      <c r="J219" s="73">
        <f t="shared" si="160"/>
        <v>108</v>
      </c>
      <c r="K219" s="72">
        <f t="shared" si="148"/>
        <v>100</v>
      </c>
    </row>
    <row r="220" spans="1:11" s="58" customFormat="1">
      <c r="A220" s="51"/>
      <c r="B220" s="19" t="s">
        <v>148</v>
      </c>
      <c r="C220" s="56">
        <v>992</v>
      </c>
      <c r="D220" s="26" t="s">
        <v>147</v>
      </c>
      <c r="E220" s="26" t="s">
        <v>8</v>
      </c>
      <c r="F220" s="50"/>
      <c r="G220" s="29"/>
      <c r="H220" s="76">
        <f>H221</f>
        <v>108</v>
      </c>
      <c r="I220" s="76">
        <f t="shared" ref="I220:J220" si="161">I221</f>
        <v>108</v>
      </c>
      <c r="J220" s="76">
        <f t="shared" si="161"/>
        <v>108</v>
      </c>
      <c r="K220" s="88">
        <f t="shared" si="148"/>
        <v>100</v>
      </c>
    </row>
    <row r="221" spans="1:11" s="58" customFormat="1" ht="81.75" customHeight="1">
      <c r="A221" s="51"/>
      <c r="B221" s="19" t="s">
        <v>149</v>
      </c>
      <c r="C221" s="56">
        <v>992</v>
      </c>
      <c r="D221" s="26" t="s">
        <v>147</v>
      </c>
      <c r="E221" s="26" t="s">
        <v>8</v>
      </c>
      <c r="F221" s="50">
        <v>6700000000</v>
      </c>
      <c r="G221" s="29"/>
      <c r="H221" s="76">
        <f>H223</f>
        <v>108</v>
      </c>
      <c r="I221" s="76">
        <f t="shared" ref="I221:J221" si="162">I223</f>
        <v>108</v>
      </c>
      <c r="J221" s="76">
        <f t="shared" si="162"/>
        <v>108</v>
      </c>
      <c r="K221" s="88">
        <f t="shared" si="148"/>
        <v>100</v>
      </c>
    </row>
    <row r="222" spans="1:11" s="58" customFormat="1" ht="25.5">
      <c r="A222" s="51"/>
      <c r="B222" s="19" t="s">
        <v>209</v>
      </c>
      <c r="C222" s="56">
        <v>992</v>
      </c>
      <c r="D222" s="26" t="s">
        <v>147</v>
      </c>
      <c r="E222" s="26" t="s">
        <v>8</v>
      </c>
      <c r="F222" s="50">
        <v>6710000000</v>
      </c>
      <c r="G222" s="29"/>
      <c r="H222" s="76">
        <f>H223</f>
        <v>108</v>
      </c>
      <c r="I222" s="76">
        <f t="shared" ref="I222:J222" si="163">I223</f>
        <v>108</v>
      </c>
      <c r="J222" s="76">
        <f t="shared" si="163"/>
        <v>108</v>
      </c>
      <c r="K222" s="88">
        <f t="shared" si="148"/>
        <v>100</v>
      </c>
    </row>
    <row r="223" spans="1:11" s="58" customFormat="1" ht="50.25" customHeight="1">
      <c r="A223" s="51"/>
      <c r="B223" s="19" t="s">
        <v>150</v>
      </c>
      <c r="C223" s="56">
        <v>992</v>
      </c>
      <c r="D223" s="26" t="s">
        <v>147</v>
      </c>
      <c r="E223" s="26" t="s">
        <v>8</v>
      </c>
      <c r="F223" s="50">
        <v>6710100000</v>
      </c>
      <c r="G223" s="29"/>
      <c r="H223" s="76">
        <f>H224</f>
        <v>108</v>
      </c>
      <c r="I223" s="76">
        <f t="shared" ref="I223:J223" si="164">I224</f>
        <v>108</v>
      </c>
      <c r="J223" s="76">
        <f t="shared" si="164"/>
        <v>108</v>
      </c>
      <c r="K223" s="88">
        <f t="shared" si="148"/>
        <v>100</v>
      </c>
    </row>
    <row r="224" spans="1:11" s="58" customFormat="1" ht="25.5">
      <c r="A224" s="51"/>
      <c r="B224" s="19" t="s">
        <v>151</v>
      </c>
      <c r="C224" s="56">
        <v>992</v>
      </c>
      <c r="D224" s="26" t="s">
        <v>147</v>
      </c>
      <c r="E224" s="26" t="s">
        <v>8</v>
      </c>
      <c r="F224" s="50">
        <v>6710110170</v>
      </c>
      <c r="G224" s="29"/>
      <c r="H224" s="76">
        <f>H225</f>
        <v>108</v>
      </c>
      <c r="I224" s="76">
        <f t="shared" ref="I224:J224" si="165">I225</f>
        <v>108</v>
      </c>
      <c r="J224" s="76">
        <f t="shared" si="165"/>
        <v>108</v>
      </c>
      <c r="K224" s="88">
        <f t="shared" si="148"/>
        <v>100</v>
      </c>
    </row>
    <row r="225" spans="1:11" s="58" customFormat="1" ht="25.5">
      <c r="A225" s="51"/>
      <c r="B225" s="19" t="s">
        <v>152</v>
      </c>
      <c r="C225" s="56">
        <v>992</v>
      </c>
      <c r="D225" s="26" t="s">
        <v>147</v>
      </c>
      <c r="E225" s="26" t="s">
        <v>8</v>
      </c>
      <c r="F225" s="50">
        <v>6710110170</v>
      </c>
      <c r="G225" s="29" t="s">
        <v>153</v>
      </c>
      <c r="H225" s="76">
        <v>108</v>
      </c>
      <c r="I225" s="76">
        <f t="shared" si="147"/>
        <v>108</v>
      </c>
      <c r="J225" s="76">
        <v>108</v>
      </c>
      <c r="K225" s="88">
        <f t="shared" si="148"/>
        <v>100</v>
      </c>
    </row>
    <row r="226" spans="1:11" s="58" customFormat="1">
      <c r="A226" s="70"/>
      <c r="B226" s="69" t="s">
        <v>44</v>
      </c>
      <c r="C226" s="63">
        <v>992</v>
      </c>
      <c r="D226" s="67" t="s">
        <v>17</v>
      </c>
      <c r="E226" s="67"/>
      <c r="F226" s="50"/>
      <c r="G226" s="68"/>
      <c r="H226" s="73">
        <f>H227</f>
        <v>4507.6354799999999</v>
      </c>
      <c r="I226" s="73">
        <f t="shared" ref="I226:J226" si="166">I227</f>
        <v>4507.6354799999999</v>
      </c>
      <c r="J226" s="73">
        <f t="shared" si="166"/>
        <v>4507.6354799999999</v>
      </c>
      <c r="K226" s="72">
        <f t="shared" si="148"/>
        <v>100</v>
      </c>
    </row>
    <row r="227" spans="1:11" s="58" customFormat="1">
      <c r="A227" s="51"/>
      <c r="B227" s="52" t="s">
        <v>45</v>
      </c>
      <c r="C227" s="56">
        <v>992</v>
      </c>
      <c r="D227" s="26" t="s">
        <v>17</v>
      </c>
      <c r="E227" s="26" t="s">
        <v>8</v>
      </c>
      <c r="F227" s="50"/>
      <c r="G227" s="29"/>
      <c r="H227" s="75">
        <f>H228</f>
        <v>4507.6354799999999</v>
      </c>
      <c r="I227" s="75">
        <f t="shared" ref="I227:J227" si="167">I228</f>
        <v>4507.6354799999999</v>
      </c>
      <c r="J227" s="75">
        <f t="shared" si="167"/>
        <v>4507.6354799999999</v>
      </c>
      <c r="K227" s="88">
        <f t="shared" si="148"/>
        <v>100</v>
      </c>
    </row>
    <row r="228" spans="1:11" s="58" customFormat="1" ht="51">
      <c r="A228" s="51"/>
      <c r="B228" s="52" t="s">
        <v>93</v>
      </c>
      <c r="C228" s="56">
        <v>992</v>
      </c>
      <c r="D228" s="26" t="s">
        <v>17</v>
      </c>
      <c r="E228" s="26" t="s">
        <v>8</v>
      </c>
      <c r="F228" s="50">
        <v>6800000000</v>
      </c>
      <c r="G228" s="29"/>
      <c r="H228" s="75">
        <f>H230</f>
        <v>4507.6354799999999</v>
      </c>
      <c r="I228" s="75">
        <f t="shared" ref="I228:J228" si="168">I230</f>
        <v>4507.6354799999999</v>
      </c>
      <c r="J228" s="75">
        <f t="shared" si="168"/>
        <v>4507.6354799999999</v>
      </c>
      <c r="K228" s="88">
        <f t="shared" si="148"/>
        <v>100</v>
      </c>
    </row>
    <row r="229" spans="1:11" s="58" customFormat="1" ht="63.75">
      <c r="A229" s="51"/>
      <c r="B229" s="52" t="s">
        <v>210</v>
      </c>
      <c r="C229" s="56">
        <v>992</v>
      </c>
      <c r="D229" s="26" t="s">
        <v>17</v>
      </c>
      <c r="E229" s="26" t="s">
        <v>8</v>
      </c>
      <c r="F229" s="50">
        <v>6810000000</v>
      </c>
      <c r="G229" s="29"/>
      <c r="H229" s="75">
        <f>H230</f>
        <v>4507.6354799999999</v>
      </c>
      <c r="I229" s="75">
        <f t="shared" ref="I229:J229" si="169">I230</f>
        <v>4507.6354799999999</v>
      </c>
      <c r="J229" s="75">
        <f t="shared" si="169"/>
        <v>4507.6354799999999</v>
      </c>
      <c r="K229" s="88">
        <f t="shared" si="148"/>
        <v>100</v>
      </c>
    </row>
    <row r="230" spans="1:11" s="58" customFormat="1" ht="38.25">
      <c r="A230" s="51"/>
      <c r="B230" s="52" t="s">
        <v>154</v>
      </c>
      <c r="C230" s="56">
        <v>992</v>
      </c>
      <c r="D230" s="26" t="s">
        <v>17</v>
      </c>
      <c r="E230" s="26" t="s">
        <v>8</v>
      </c>
      <c r="F230" s="50">
        <v>6810100000</v>
      </c>
      <c r="G230" s="29"/>
      <c r="H230" s="75">
        <f>H231+H235</f>
        <v>4507.6354799999999</v>
      </c>
      <c r="I230" s="75">
        <f t="shared" ref="I230:J230" si="170">I231+I235</f>
        <v>4507.6354799999999</v>
      </c>
      <c r="J230" s="75">
        <f t="shared" si="170"/>
        <v>4507.6354799999999</v>
      </c>
      <c r="K230" s="88">
        <f t="shared" si="148"/>
        <v>100</v>
      </c>
    </row>
    <row r="231" spans="1:11" s="58" customFormat="1" ht="25.5">
      <c r="A231" s="51"/>
      <c r="B231" s="52" t="s">
        <v>94</v>
      </c>
      <c r="C231" s="56">
        <v>992</v>
      </c>
      <c r="D231" s="26" t="s">
        <v>17</v>
      </c>
      <c r="E231" s="26" t="s">
        <v>8</v>
      </c>
      <c r="F231" s="50">
        <v>6810110280</v>
      </c>
      <c r="G231" s="29"/>
      <c r="H231" s="75">
        <f>H234+H232+H233</f>
        <v>3807.6354799999999</v>
      </c>
      <c r="I231" s="75">
        <f t="shared" ref="I231:J231" si="171">I234+I232+I233</f>
        <v>3807.6354799999999</v>
      </c>
      <c r="J231" s="75">
        <f t="shared" si="171"/>
        <v>3807.6354799999999</v>
      </c>
      <c r="K231" s="88">
        <f t="shared" si="148"/>
        <v>100</v>
      </c>
    </row>
    <row r="232" spans="1:11" s="58" customFormat="1" ht="25.5">
      <c r="A232" s="51"/>
      <c r="B232" s="19" t="s">
        <v>58</v>
      </c>
      <c r="C232" s="56">
        <v>992</v>
      </c>
      <c r="D232" s="26" t="s">
        <v>17</v>
      </c>
      <c r="E232" s="26" t="s">
        <v>8</v>
      </c>
      <c r="F232" s="50">
        <v>6810110280</v>
      </c>
      <c r="G232" s="29" t="s">
        <v>96</v>
      </c>
      <c r="H232" s="75">
        <f>50+700+531.1-700-50+6.275</f>
        <v>537.37499999999989</v>
      </c>
      <c r="I232" s="75">
        <f t="shared" si="147"/>
        <v>537.37499999999989</v>
      </c>
      <c r="J232" s="75">
        <v>537.375</v>
      </c>
      <c r="K232" s="88">
        <f t="shared" si="148"/>
        <v>100.00000000000003</v>
      </c>
    </row>
    <row r="233" spans="1:11" s="58" customFormat="1">
      <c r="A233" s="51"/>
      <c r="B233" s="19" t="s">
        <v>310</v>
      </c>
      <c r="C233" s="56">
        <v>992</v>
      </c>
      <c r="D233" s="26" t="s">
        <v>17</v>
      </c>
      <c r="E233" s="26" t="s">
        <v>8</v>
      </c>
      <c r="F233" s="50">
        <v>6810110280</v>
      </c>
      <c r="G233" s="29" t="s">
        <v>298</v>
      </c>
      <c r="H233" s="75">
        <v>3143.7334799999999</v>
      </c>
      <c r="I233" s="75">
        <v>3143.7334799999999</v>
      </c>
      <c r="J233" s="75">
        <v>3143.7334799999999</v>
      </c>
      <c r="K233" s="88">
        <f t="shared" si="148"/>
        <v>100</v>
      </c>
    </row>
    <row r="234" spans="1:11" s="58" customFormat="1">
      <c r="A234" s="51"/>
      <c r="B234" s="19" t="s">
        <v>283</v>
      </c>
      <c r="C234" s="56">
        <v>992</v>
      </c>
      <c r="D234" s="26" t="s">
        <v>17</v>
      </c>
      <c r="E234" s="26" t="s">
        <v>8</v>
      </c>
      <c r="F234" s="50">
        <v>6810110280</v>
      </c>
      <c r="G234" s="29" t="s">
        <v>99</v>
      </c>
      <c r="H234" s="75">
        <v>126.527</v>
      </c>
      <c r="I234" s="75">
        <v>126.527</v>
      </c>
      <c r="J234" s="75">
        <v>126.527</v>
      </c>
      <c r="K234" s="88">
        <f t="shared" si="148"/>
        <v>100</v>
      </c>
    </row>
    <row r="235" spans="1:11" s="58" customFormat="1" ht="25.5">
      <c r="A235" s="51"/>
      <c r="B235" s="52" t="s">
        <v>299</v>
      </c>
      <c r="C235" s="56">
        <v>992</v>
      </c>
      <c r="D235" s="26" t="s">
        <v>17</v>
      </c>
      <c r="E235" s="26" t="s">
        <v>8</v>
      </c>
      <c r="F235" s="50" t="s">
        <v>300</v>
      </c>
      <c r="G235" s="29"/>
      <c r="H235" s="75">
        <f>H236</f>
        <v>700</v>
      </c>
      <c r="I235" s="75">
        <f t="shared" ref="I235:J235" si="172">I236</f>
        <v>700</v>
      </c>
      <c r="J235" s="75">
        <f t="shared" si="172"/>
        <v>700</v>
      </c>
      <c r="K235" s="88">
        <f t="shared" si="148"/>
        <v>100</v>
      </c>
    </row>
    <row r="236" spans="1:11" s="58" customFormat="1" ht="25.5">
      <c r="A236" s="51"/>
      <c r="B236" s="19" t="s">
        <v>58</v>
      </c>
      <c r="C236" s="56">
        <v>992</v>
      </c>
      <c r="D236" s="26" t="s">
        <v>17</v>
      </c>
      <c r="E236" s="26" t="s">
        <v>8</v>
      </c>
      <c r="F236" s="50" t="s">
        <v>300</v>
      </c>
      <c r="G236" s="29" t="s">
        <v>96</v>
      </c>
      <c r="H236" s="75">
        <v>700</v>
      </c>
      <c r="I236" s="75">
        <f t="shared" si="147"/>
        <v>700</v>
      </c>
      <c r="J236" s="75">
        <v>700</v>
      </c>
      <c r="K236" s="88">
        <f t="shared" si="148"/>
        <v>100</v>
      </c>
    </row>
    <row r="240" spans="1:11" ht="15.75">
      <c r="A240"/>
      <c r="B240" s="92" t="s">
        <v>302</v>
      </c>
      <c r="C240" s="92"/>
      <c r="D240" s="92"/>
      <c r="E240" s="92"/>
      <c r="F240" s="92"/>
      <c r="G240" s="92"/>
      <c r="H240" s="92"/>
      <c r="I240" s="92"/>
      <c r="J240" s="92"/>
      <c r="K240" s="92"/>
    </row>
    <row r="241" spans="1:11" ht="21" customHeight="1">
      <c r="A241"/>
      <c r="B241" s="92" t="s">
        <v>303</v>
      </c>
      <c r="C241" s="92"/>
      <c r="D241" s="92"/>
      <c r="E241" s="92"/>
      <c r="F241" s="92"/>
      <c r="G241" s="92"/>
      <c r="H241" s="92"/>
      <c r="I241" s="92"/>
      <c r="J241" s="92"/>
      <c r="K241" s="92"/>
    </row>
    <row r="242" spans="1:11">
      <c r="A242" s="44"/>
      <c r="B242" s="44"/>
      <c r="D242" s="89"/>
      <c r="E242" s="89"/>
      <c r="F242" s="89"/>
      <c r="G242" s="90"/>
      <c r="H242" s="90"/>
      <c r="I242" s="91"/>
    </row>
  </sheetData>
  <mergeCells count="11">
    <mergeCell ref="B240:K240"/>
    <mergeCell ref="B241:K241"/>
    <mergeCell ref="D1:K1"/>
    <mergeCell ref="A7:K7"/>
    <mergeCell ref="D2:G2"/>
    <mergeCell ref="H2:K2"/>
    <mergeCell ref="D3:G3"/>
    <mergeCell ref="H3:K3"/>
    <mergeCell ref="D4:G4"/>
    <mergeCell ref="H4:K4"/>
    <mergeCell ref="H5:K5"/>
  </mergeCells>
  <phoneticPr fontId="0" type="noConversion"/>
  <pageMargins left="0.23622047244094491" right="0.23622047244094491" top="0.51181102362204722" bottom="0.15748031496062992" header="0.19685039370078741" footer="0.31496062992125984"/>
  <pageSetup paperSize="9" scale="84" fitToHeight="11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2020-03-18T08:27:18Z</cp:lastPrinted>
  <dcterms:created xsi:type="dcterms:W3CDTF">1996-10-08T23:32:33Z</dcterms:created>
  <dcterms:modified xsi:type="dcterms:W3CDTF">2020-07-31T08:22:41Z</dcterms:modified>
</cp:coreProperties>
</file>