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37" i="1"/>
  <c r="K181"/>
  <c r="K66"/>
  <c r="J242"/>
  <c r="J241"/>
  <c r="J240" s="1"/>
  <c r="J236"/>
  <c r="J235" s="1"/>
  <c r="J234" s="1"/>
  <c r="J233" s="1"/>
  <c r="J232" s="1"/>
  <c r="J229"/>
  <c r="J228" s="1"/>
  <c r="J223"/>
  <c r="J222"/>
  <c r="J219" s="1"/>
  <c r="J218"/>
  <c r="J217" s="1"/>
  <c r="J216" s="1"/>
  <c r="J213"/>
  <c r="J212" s="1"/>
  <c r="J211" s="1"/>
  <c r="J209"/>
  <c r="J208"/>
  <c r="J207"/>
  <c r="J206"/>
  <c r="J205"/>
  <c r="J204" s="1"/>
  <c r="J203" s="1"/>
  <c r="J202" s="1"/>
  <c r="J199"/>
  <c r="J198" s="1"/>
  <c r="J197" s="1"/>
  <c r="J192"/>
  <c r="J191"/>
  <c r="J190" s="1"/>
  <c r="J189" s="1"/>
  <c r="J188"/>
  <c r="J187"/>
  <c r="J186"/>
  <c r="J185" s="1"/>
  <c r="J182"/>
  <c r="J181"/>
  <c r="J180" s="1"/>
  <c r="J177"/>
  <c r="J176" s="1"/>
  <c r="J175" s="1"/>
  <c r="J174" s="1"/>
  <c r="J172"/>
  <c r="J171"/>
  <c r="J170"/>
  <c r="J169"/>
  <c r="J168" s="1"/>
  <c r="J165"/>
  <c r="J164"/>
  <c r="J163" s="1"/>
  <c r="J162"/>
  <c r="J161" s="1"/>
  <c r="J159"/>
  <c r="J158"/>
  <c r="J157"/>
  <c r="J152"/>
  <c r="J151"/>
  <c r="J150" s="1"/>
  <c r="J149" s="1"/>
  <c r="J147"/>
  <c r="J146" s="1"/>
  <c r="J144" s="1"/>
  <c r="J142"/>
  <c r="J141"/>
  <c r="J140"/>
  <c r="J138" s="1"/>
  <c r="J139"/>
  <c r="J137"/>
  <c r="J136" s="1"/>
  <c r="J135" s="1"/>
  <c r="J134" s="1"/>
  <c r="J133" s="1"/>
  <c r="J132" s="1"/>
  <c r="J129"/>
  <c r="J128"/>
  <c r="J127"/>
  <c r="J126"/>
  <c r="J124"/>
  <c r="J123"/>
  <c r="J122"/>
  <c r="J120"/>
  <c r="J119" s="1"/>
  <c r="J118"/>
  <c r="J117"/>
  <c r="J116" s="1"/>
  <c r="J115" s="1"/>
  <c r="J114" s="1"/>
  <c r="J109" s="1"/>
  <c r="J108" s="1"/>
  <c r="J113"/>
  <c r="J111" s="1"/>
  <c r="J112" s="1"/>
  <c r="J110" s="1"/>
  <c r="J107"/>
  <c r="J106"/>
  <c r="J105"/>
  <c r="J104"/>
  <c r="J103" s="1"/>
  <c r="J102" s="1"/>
  <c r="J100"/>
  <c r="J99" s="1"/>
  <c r="J97" s="1"/>
  <c r="J96" s="1"/>
  <c r="J95" s="1"/>
  <c r="J98"/>
  <c r="J94"/>
  <c r="J93"/>
  <c r="J92" s="1"/>
  <c r="J91" s="1"/>
  <c r="J90"/>
  <c r="J89"/>
  <c r="J88"/>
  <c r="J87" s="1"/>
  <c r="J85"/>
  <c r="J84"/>
  <c r="J83"/>
  <c r="J82" s="1"/>
  <c r="J81"/>
  <c r="J80" s="1"/>
  <c r="J76"/>
  <c r="J75"/>
  <c r="J74"/>
  <c r="J72" s="1"/>
  <c r="J73"/>
  <c r="J71"/>
  <c r="J70"/>
  <c r="J69" s="1"/>
  <c r="J68" s="1"/>
  <c r="J67"/>
  <c r="J66"/>
  <c r="J65"/>
  <c r="J64"/>
  <c r="J63"/>
  <c r="J62" s="1"/>
  <c r="J61"/>
  <c r="J60"/>
  <c r="J59"/>
  <c r="J58" s="1"/>
  <c r="J57" s="1"/>
  <c r="J56"/>
  <c r="J55"/>
  <c r="J54" s="1"/>
  <c r="J53" s="1"/>
  <c r="J49"/>
  <c r="J48"/>
  <c r="J47"/>
  <c r="J46"/>
  <c r="J45"/>
  <c r="J44"/>
  <c r="J43"/>
  <c r="J42" s="1"/>
  <c r="J41"/>
  <c r="J40"/>
  <c r="J39"/>
  <c r="J38" s="1"/>
  <c r="J37" s="1"/>
  <c r="J35"/>
  <c r="J33" s="1"/>
  <c r="J32"/>
  <c r="J31"/>
  <c r="J29" s="1"/>
  <c r="J27"/>
  <c r="J26"/>
  <c r="J25"/>
  <c r="J24" s="1"/>
  <c r="J23" s="1"/>
  <c r="J22" s="1"/>
  <c r="J21" s="1"/>
  <c r="J19"/>
  <c r="J17" s="1"/>
  <c r="K189"/>
  <c r="I189"/>
  <c r="K99"/>
  <c r="K59"/>
  <c r="K17"/>
  <c r="K24"/>
  <c r="L26"/>
  <c r="K31"/>
  <c r="K29" s="1"/>
  <c r="K35"/>
  <c r="K33" s="1"/>
  <c r="K39"/>
  <c r="K44"/>
  <c r="K43" s="1"/>
  <c r="K49"/>
  <c r="K48" s="1"/>
  <c r="K47" s="1"/>
  <c r="K55"/>
  <c r="K54" s="1"/>
  <c r="K53" s="1"/>
  <c r="K70"/>
  <c r="K75"/>
  <c r="K80"/>
  <c r="K84"/>
  <c r="K83" s="1"/>
  <c r="K82" s="1"/>
  <c r="K85"/>
  <c r="K89"/>
  <c r="K88" s="1"/>
  <c r="K87" s="1"/>
  <c r="K93"/>
  <c r="K98"/>
  <c r="K106"/>
  <c r="K104" s="1"/>
  <c r="K103" s="1"/>
  <c r="K111"/>
  <c r="K112" s="1"/>
  <c r="K110" s="1"/>
  <c r="K116"/>
  <c r="K115" s="1"/>
  <c r="K114" s="1"/>
  <c r="K118"/>
  <c r="K120"/>
  <c r="K119" s="1"/>
  <c r="K124"/>
  <c r="K123" s="1"/>
  <c r="K129"/>
  <c r="K128" s="1"/>
  <c r="K136"/>
  <c r="K142"/>
  <c r="K147"/>
  <c r="K146" s="1"/>
  <c r="K144" s="1"/>
  <c r="K151"/>
  <c r="K150" s="1"/>
  <c r="K157"/>
  <c r="K162"/>
  <c r="K161" s="1"/>
  <c r="K160" s="1"/>
  <c r="K165"/>
  <c r="K164" s="1"/>
  <c r="K163" s="1"/>
  <c r="K170"/>
  <c r="K169" s="1"/>
  <c r="K176"/>
  <c r="K179"/>
  <c r="K182"/>
  <c r="K184"/>
  <c r="K187"/>
  <c r="K191"/>
  <c r="K190" s="1"/>
  <c r="K205"/>
  <c r="K204" s="1"/>
  <c r="K203" s="1"/>
  <c r="K209"/>
  <c r="K208"/>
  <c r="K207" s="1"/>
  <c r="K217"/>
  <c r="K216" s="1"/>
  <c r="K223"/>
  <c r="K222" s="1"/>
  <c r="K229"/>
  <c r="K228" s="1"/>
  <c r="K236"/>
  <c r="K235" s="1"/>
  <c r="K234" s="1"/>
  <c r="K233" s="1"/>
  <c r="K232" s="1"/>
  <c r="K242"/>
  <c r="K241" s="1"/>
  <c r="K240" s="1"/>
  <c r="I242"/>
  <c r="I241" s="1"/>
  <c r="I240" s="1"/>
  <c r="I239" s="1"/>
  <c r="I236"/>
  <c r="I235" s="1"/>
  <c r="I234" s="1"/>
  <c r="I233" s="1"/>
  <c r="I232" s="1"/>
  <c r="I229"/>
  <c r="I228" s="1"/>
  <c r="I223"/>
  <c r="I222" s="1"/>
  <c r="I218"/>
  <c r="I217" s="1"/>
  <c r="I216" s="1"/>
  <c r="I213"/>
  <c r="I212" s="1"/>
  <c r="I211" s="1"/>
  <c r="I209"/>
  <c r="I206"/>
  <c r="I205" s="1"/>
  <c r="I204" s="1"/>
  <c r="I203" s="1"/>
  <c r="I199"/>
  <c r="I198" s="1"/>
  <c r="I197" s="1"/>
  <c r="I192"/>
  <c r="I191" s="1"/>
  <c r="I190" s="1"/>
  <c r="I188"/>
  <c r="I187" s="1"/>
  <c r="I186"/>
  <c r="I185" s="1"/>
  <c r="I182"/>
  <c r="I181"/>
  <c r="I180" s="1"/>
  <c r="I177"/>
  <c r="I176" s="1"/>
  <c r="I175" s="1"/>
  <c r="I174" s="1"/>
  <c r="I172"/>
  <c r="I170" s="1"/>
  <c r="I169" s="1"/>
  <c r="I168" s="1"/>
  <c r="I165"/>
  <c r="I164" s="1"/>
  <c r="I163" s="1"/>
  <c r="I162"/>
  <c r="I161" s="1"/>
  <c r="I160" s="1"/>
  <c r="I159"/>
  <c r="I158" s="1"/>
  <c r="I152"/>
  <c r="I151"/>
  <c r="I150" s="1"/>
  <c r="I149" s="1"/>
  <c r="I147"/>
  <c r="I145" s="1"/>
  <c r="I142"/>
  <c r="I141" s="1"/>
  <c r="I139" s="1"/>
  <c r="I137"/>
  <c r="I136" s="1"/>
  <c r="I135" s="1"/>
  <c r="I129"/>
  <c r="I128" s="1"/>
  <c r="I126" s="1"/>
  <c r="I124"/>
  <c r="I123" s="1"/>
  <c r="I122" s="1"/>
  <c r="I120"/>
  <c r="I119" s="1"/>
  <c r="I118"/>
  <c r="I117"/>
  <c r="I116" s="1"/>
  <c r="I115" s="1"/>
  <c r="I114" s="1"/>
  <c r="I113"/>
  <c r="I111" s="1"/>
  <c r="I112" s="1"/>
  <c r="I110" s="1"/>
  <c r="I107"/>
  <c r="I106" s="1"/>
  <c r="I104" s="1"/>
  <c r="I103" s="1"/>
  <c r="I102" s="1"/>
  <c r="I100"/>
  <c r="I99" s="1"/>
  <c r="I97" s="1"/>
  <c r="I96" s="1"/>
  <c r="I95" s="1"/>
  <c r="I98"/>
  <c r="I94"/>
  <c r="I93" s="1"/>
  <c r="I92" s="1"/>
  <c r="I91" s="1"/>
  <c r="I90"/>
  <c r="I89" s="1"/>
  <c r="I88" s="1"/>
  <c r="I87" s="1"/>
  <c r="I85"/>
  <c r="I84"/>
  <c r="I83" s="1"/>
  <c r="I82" s="1"/>
  <c r="I81"/>
  <c r="I80" s="1"/>
  <c r="I76"/>
  <c r="I75" s="1"/>
  <c r="I74" s="1"/>
  <c r="I72" s="1"/>
  <c r="I71"/>
  <c r="I70" s="1"/>
  <c r="I69" s="1"/>
  <c r="I68" s="1"/>
  <c r="I67"/>
  <c r="I66"/>
  <c r="I65"/>
  <c r="I61"/>
  <c r="I60"/>
  <c r="I59" s="1"/>
  <c r="I56"/>
  <c r="I55" s="1"/>
  <c r="I54" s="1"/>
  <c r="I53" s="1"/>
  <c r="I49"/>
  <c r="I48" s="1"/>
  <c r="I45"/>
  <c r="I44" s="1"/>
  <c r="I43" s="1"/>
  <c r="I42" s="1"/>
  <c r="I41"/>
  <c r="I39" s="1"/>
  <c r="I38" s="1"/>
  <c r="I35"/>
  <c r="I34" s="1"/>
  <c r="I32"/>
  <c r="I31" s="1"/>
  <c r="I27"/>
  <c r="I26"/>
  <c r="I25"/>
  <c r="I19"/>
  <c r="I18" s="1"/>
  <c r="L19"/>
  <c r="L25"/>
  <c r="L121"/>
  <c r="L152"/>
  <c r="J155" l="1"/>
  <c r="J154" s="1"/>
  <c r="J160"/>
  <c r="J156" s="1"/>
  <c r="J78"/>
  <c r="J79"/>
  <c r="J77" s="1"/>
  <c r="J195"/>
  <c r="J194" s="1"/>
  <c r="J193" s="1"/>
  <c r="J196"/>
  <c r="J239"/>
  <c r="J238"/>
  <c r="J237" s="1"/>
  <c r="J231" s="1"/>
  <c r="J20"/>
  <c r="J52"/>
  <c r="J214"/>
  <c r="J215"/>
  <c r="J201"/>
  <c r="J200" s="1"/>
  <c r="J101"/>
  <c r="J143"/>
  <c r="J131" s="1"/>
  <c r="J226"/>
  <c r="J225" s="1"/>
  <c r="J224" s="1"/>
  <c r="J227"/>
  <c r="J145"/>
  <c r="J179"/>
  <c r="J184"/>
  <c r="J221"/>
  <c r="J220" s="1"/>
  <c r="J18"/>
  <c r="J16" s="1"/>
  <c r="J15" s="1"/>
  <c r="J30"/>
  <c r="J28" s="1"/>
  <c r="J34"/>
  <c r="K134"/>
  <c r="K133" s="1"/>
  <c r="L133" s="1"/>
  <c r="K135"/>
  <c r="I134"/>
  <c r="I133" s="1"/>
  <c r="I24"/>
  <c r="I23" s="1"/>
  <c r="I22" s="1"/>
  <c r="I21" s="1"/>
  <c r="I184"/>
  <c r="K156"/>
  <c r="L124"/>
  <c r="I17"/>
  <c r="L147"/>
  <c r="L232"/>
  <c r="L199"/>
  <c r="L192"/>
  <c r="I171"/>
  <c r="I208"/>
  <c r="I207" s="1"/>
  <c r="L240"/>
  <c r="L218"/>
  <c r="L207"/>
  <c r="K198"/>
  <c r="K197" s="1"/>
  <c r="K196" s="1"/>
  <c r="L142"/>
  <c r="L241"/>
  <c r="L233"/>
  <c r="K64"/>
  <c r="L242"/>
  <c r="L234"/>
  <c r="I146"/>
  <c r="I144" s="1"/>
  <c r="I143" s="1"/>
  <c r="I157"/>
  <c r="I156" s="1"/>
  <c r="L235"/>
  <c r="I58"/>
  <c r="I57" s="1"/>
  <c r="K30"/>
  <c r="K28" s="1"/>
  <c r="L236"/>
  <c r="K239"/>
  <c r="K238"/>
  <c r="K226"/>
  <c r="K225" s="1"/>
  <c r="K227"/>
  <c r="K195"/>
  <c r="K194" s="1"/>
  <c r="K193" s="1"/>
  <c r="K149"/>
  <c r="L150"/>
  <c r="K78"/>
  <c r="K79"/>
  <c r="K69"/>
  <c r="L70"/>
  <c r="K42"/>
  <c r="L43"/>
  <c r="L29"/>
  <c r="K23"/>
  <c r="K22" s="1"/>
  <c r="K21" s="1"/>
  <c r="L24"/>
  <c r="L198"/>
  <c r="K168"/>
  <c r="K126"/>
  <c r="K102"/>
  <c r="L93"/>
  <c r="K92"/>
  <c r="K91" s="1"/>
  <c r="K63"/>
  <c r="L53"/>
  <c r="K202"/>
  <c r="K178"/>
  <c r="K219"/>
  <c r="K221"/>
  <c r="K220" s="1"/>
  <c r="K215"/>
  <c r="K214"/>
  <c r="L89"/>
  <c r="K73"/>
  <c r="K74"/>
  <c r="L48"/>
  <c r="L47"/>
  <c r="K38"/>
  <c r="L39"/>
  <c r="K175"/>
  <c r="K174" s="1"/>
  <c r="L176"/>
  <c r="L123"/>
  <c r="K122"/>
  <c r="K109" s="1"/>
  <c r="K58"/>
  <c r="L59"/>
  <c r="K143"/>
  <c r="K171"/>
  <c r="L171" s="1"/>
  <c r="K158"/>
  <c r="K155" s="1"/>
  <c r="K154" s="1"/>
  <c r="K145"/>
  <c r="K141"/>
  <c r="K127"/>
  <c r="L127" s="1"/>
  <c r="K105"/>
  <c r="K97"/>
  <c r="K46"/>
  <c r="K40"/>
  <c r="L84"/>
  <c r="L98"/>
  <c r="K34"/>
  <c r="K18"/>
  <c r="K16" s="1"/>
  <c r="K15" s="1"/>
  <c r="K212"/>
  <c r="K185"/>
  <c r="L185" s="1"/>
  <c r="K180"/>
  <c r="I33"/>
  <c r="I155"/>
  <c r="I154" s="1"/>
  <c r="I73"/>
  <c r="I16"/>
  <c r="I15" s="1"/>
  <c r="I226"/>
  <c r="I225" s="1"/>
  <c r="I224" s="1"/>
  <c r="I227"/>
  <c r="I140"/>
  <c r="I138" s="1"/>
  <c r="I179"/>
  <c r="I178" s="1"/>
  <c r="I64"/>
  <c r="I63" s="1"/>
  <c r="I62" s="1"/>
  <c r="I52" s="1"/>
  <c r="I202"/>
  <c r="I195"/>
  <c r="I194" s="1"/>
  <c r="I193" s="1"/>
  <c r="I196"/>
  <c r="I109"/>
  <c r="I108" s="1"/>
  <c r="I101" s="1"/>
  <c r="I46"/>
  <c r="I47"/>
  <c r="I78"/>
  <c r="I79"/>
  <c r="I77" s="1"/>
  <c r="I219"/>
  <c r="I221"/>
  <c r="I220" s="1"/>
  <c r="I29"/>
  <c r="I30"/>
  <c r="I28" s="1"/>
  <c r="I214"/>
  <c r="I215"/>
  <c r="I37"/>
  <c r="I40"/>
  <c r="I105"/>
  <c r="I127"/>
  <c r="I238"/>
  <c r="I237" s="1"/>
  <c r="I231" s="1"/>
  <c r="L223"/>
  <c r="L144"/>
  <c r="L60"/>
  <c r="L27"/>
  <c r="L119"/>
  <c r="L49"/>
  <c r="L50"/>
  <c r="L42"/>
  <c r="L230"/>
  <c r="L191"/>
  <c r="L183"/>
  <c r="L179"/>
  <c r="L172"/>
  <c r="L112"/>
  <c r="L197"/>
  <c r="L122"/>
  <c r="L130"/>
  <c r="L120"/>
  <c r="L114"/>
  <c r="L110"/>
  <c r="L94"/>
  <c r="L17"/>
  <c r="J178" l="1"/>
  <c r="J173" s="1"/>
  <c r="J167" s="1"/>
  <c r="J153" s="1"/>
  <c r="L160"/>
  <c r="J51"/>
  <c r="J14" s="1"/>
  <c r="J13" s="1"/>
  <c r="J12" s="1"/>
  <c r="K20"/>
  <c r="I132"/>
  <c r="I131" s="1"/>
  <c r="L184"/>
  <c r="L219"/>
  <c r="L157"/>
  <c r="L180"/>
  <c r="L64"/>
  <c r="K108"/>
  <c r="K101" s="1"/>
  <c r="L103"/>
  <c r="L28"/>
  <c r="L175"/>
  <c r="L158"/>
  <c r="L239"/>
  <c r="K237"/>
  <c r="L238"/>
  <c r="I51"/>
  <c r="L30"/>
  <c r="K37"/>
  <c r="L37" s="1"/>
  <c r="K57"/>
  <c r="L57" s="1"/>
  <c r="L58"/>
  <c r="L174"/>
  <c r="K173"/>
  <c r="L63"/>
  <c r="K62"/>
  <c r="L62" s="1"/>
  <c r="L212"/>
  <c r="K211"/>
  <c r="L211" s="1"/>
  <c r="L102"/>
  <c r="L128"/>
  <c r="L38"/>
  <c r="L146"/>
  <c r="K96"/>
  <c r="K95" s="1"/>
  <c r="L95" s="1"/>
  <c r="L97"/>
  <c r="K72"/>
  <c r="L74"/>
  <c r="L79"/>
  <c r="K77"/>
  <c r="K139"/>
  <c r="L139" s="1"/>
  <c r="K140"/>
  <c r="L141"/>
  <c r="L202"/>
  <c r="K201"/>
  <c r="L196"/>
  <c r="K68"/>
  <c r="L68" s="1"/>
  <c r="L69"/>
  <c r="K224"/>
  <c r="L224" s="1"/>
  <c r="L225"/>
  <c r="L169"/>
  <c r="I20"/>
  <c r="I173"/>
  <c r="I167" s="1"/>
  <c r="I153" s="1"/>
  <c r="I201"/>
  <c r="I200" s="1"/>
  <c r="L151"/>
  <c r="L78"/>
  <c r="L76"/>
  <c r="L126"/>
  <c r="L125"/>
  <c r="L109"/>
  <c r="L168"/>
  <c r="L129"/>
  <c r="L217"/>
  <c r="L216"/>
  <c r="L73"/>
  <c r="L91"/>
  <c r="L90"/>
  <c r="L181"/>
  <c r="L182"/>
  <c r="L228"/>
  <c r="L229"/>
  <c r="L36"/>
  <c r="L46"/>
  <c r="L145"/>
  <c r="L143"/>
  <c r="L67"/>
  <c r="L23"/>
  <c r="L61"/>
  <c r="L208"/>
  <c r="L22"/>
  <c r="L88"/>
  <c r="L86"/>
  <c r="L66"/>
  <c r="L65"/>
  <c r="L113"/>
  <c r="L111"/>
  <c r="L222"/>
  <c r="L221"/>
  <c r="L159"/>
  <c r="L206"/>
  <c r="L18"/>
  <c r="L83"/>
  <c r="L81"/>
  <c r="L99"/>
  <c r="L100"/>
  <c r="L177"/>
  <c r="L178"/>
  <c r="L189"/>
  <c r="L190"/>
  <c r="L40"/>
  <c r="L41"/>
  <c r="L118"/>
  <c r="L92"/>
  <c r="K138" l="1"/>
  <c r="K132" s="1"/>
  <c r="L140"/>
  <c r="I14"/>
  <c r="I13" s="1"/>
  <c r="I12" s="1"/>
  <c r="L96"/>
  <c r="K231"/>
  <c r="L231" s="1"/>
  <c r="L237"/>
  <c r="L108"/>
  <c r="L201"/>
  <c r="K200"/>
  <c r="L200" s="1"/>
  <c r="K167"/>
  <c r="K153" s="1"/>
  <c r="L153" s="1"/>
  <c r="L173"/>
  <c r="L101"/>
  <c r="L138"/>
  <c r="L195"/>
  <c r="K52"/>
  <c r="L210"/>
  <c r="L209"/>
  <c r="L117"/>
  <c r="L82"/>
  <c r="L80"/>
  <c r="L155"/>
  <c r="L156"/>
  <c r="L21"/>
  <c r="L227"/>
  <c r="L77"/>
  <c r="L75"/>
  <c r="L35"/>
  <c r="L188"/>
  <c r="L205"/>
  <c r="L203"/>
  <c r="L204"/>
  <c r="L87"/>
  <c r="L85"/>
  <c r="L72"/>
  <c r="L71"/>
  <c r="L107"/>
  <c r="L56"/>
  <c r="L16"/>
  <c r="L45"/>
  <c r="L44" s="1"/>
  <c r="L215"/>
  <c r="L149"/>
  <c r="L148"/>
  <c r="L167" l="1"/>
  <c r="L132"/>
  <c r="K131"/>
  <c r="L131" s="1"/>
  <c r="L193"/>
  <c r="L194"/>
  <c r="L52"/>
  <c r="K51"/>
  <c r="L226"/>
  <c r="L220"/>
  <c r="L166"/>
  <c r="L55"/>
  <c r="L54"/>
  <c r="L15"/>
  <c r="L136"/>
  <c r="L186"/>
  <c r="L187"/>
  <c r="L214"/>
  <c r="L213"/>
  <c r="L106"/>
  <c r="L20"/>
  <c r="L116"/>
  <c r="L115"/>
  <c r="L51" l="1"/>
  <c r="K14"/>
  <c r="K13" s="1"/>
  <c r="K12" s="1"/>
  <c r="L105"/>
  <c r="L104"/>
  <c r="L165"/>
  <c r="L134"/>
  <c r="L135"/>
  <c r="L154" l="1"/>
  <c r="L164"/>
  <c r="L14"/>
  <c r="L13" l="1"/>
  <c r="L12"/>
</calcChain>
</file>

<file path=xl/sharedStrings.xml><?xml version="1.0" encoding="utf-8"?>
<sst xmlns="http://schemas.openxmlformats.org/spreadsheetml/2006/main" count="862" uniqueCount="311">
  <si>
    <t>РЗ</t>
  </si>
  <si>
    <t>ПР</t>
  </si>
  <si>
    <t>ЦСР</t>
  </si>
  <si>
    <t>ВР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</si>
  <si>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</si>
  <si>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</si>
  <si>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</si>
  <si>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</si>
  <si>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</si>
  <si>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</si>
  <si>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</si>
  <si>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</si>
  <si>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</si>
  <si>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</si>
  <si>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</t>
  </si>
  <si>
    <t>540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</si>
  <si>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</si>
  <si>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</si>
  <si>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</si>
  <si>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</si>
  <si>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</si>
  <si>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</si>
  <si>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</si>
  <si>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</si>
  <si>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</si>
  <si>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</si>
  <si>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</si>
  <si>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</si>
  <si>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</si>
  <si>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</si>
  <si>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</si>
  <si>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</si>
  <si>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</si>
  <si>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</si>
  <si>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</si>
  <si>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</si>
  <si>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</si>
  <si>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</si>
  <si>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</si>
  <si>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</si>
  <si>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</si>
  <si>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</si>
  <si>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</si>
  <si>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Другие вопросы в области национальной экономики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</si>
  <si>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</si>
  <si>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</si>
  <si>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</si>
  <si>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</si>
  <si>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Финансовое обеспечение непредвиденных расходов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</si>
  <si>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</si>
  <si>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Расходы на обеспечение деятельности (оказание услуг) муниципальных учреждений</t>
  </si>
  <si>
    <t>360</t>
  </si>
  <si>
    <t>Вед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</si>
  <si>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</si>
  <si>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</si>
  <si>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</si>
  <si>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</si>
  <si>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Уплата налогов, сборов и иных платежей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</si>
  <si>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</si>
  <si>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</si>
  <si>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</si>
  <si>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Расходы на выплаты персоналу казенных учреждений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</si>
  <si>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</si>
  <si>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</si>
  <si>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</si>
  <si>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</si>
  <si>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</si>
  <si>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</si>
  <si>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</si>
  <si>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Обеспечение первичных мер пожарной безопасности на территории Сенного сельского поселения Темрюкского района</t>
  </si>
  <si>
    <t>Реализация мероприятий по пожарной безопасности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</si>
  <si>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</si>
  <si>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</si>
  <si>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</si>
  <si>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Реализация мероприятий по противодействию незаконного потребления и оборота наркотических средств</t>
  </si>
  <si>
    <t>Муниципальная программа "Противодействие коррупции в Сенном  сельском поселении Темрюкского района"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</si>
  <si>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</si>
  <si>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</si>
  <si>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</si>
  <si>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</si>
  <si>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</si>
  <si>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</si>
  <si>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</si>
  <si>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Субсидии бюджетным учреждениям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</si>
  <si>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</si>
  <si>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</si>
  <si>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</si>
  <si>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</si>
  <si>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</si>
  <si>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</si>
  <si>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120</t>
  </si>
  <si>
    <t>240</t>
  </si>
  <si>
    <t>850</t>
  </si>
  <si>
    <t>110</t>
  </si>
  <si>
    <t>610</t>
  </si>
  <si>
    <t>Приложение № 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</si>
  <si>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</si>
  <si>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</si>
  <si>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5000000000</t>
  </si>
  <si>
    <t>5010000000</t>
  </si>
  <si>
    <t>5010100000</t>
  </si>
  <si>
    <t>5010100190</t>
  </si>
  <si>
    <t>8200000000</t>
  </si>
  <si>
    <t>8300000000</t>
  </si>
  <si>
    <t>5020000000</t>
  </si>
  <si>
    <t>Учет объектов муниципального имущества</t>
  </si>
  <si>
    <t>5020100000</t>
  </si>
  <si>
    <t>5030000000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</si>
  <si>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</si>
  <si>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</si>
  <si>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</si>
  <si>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</si>
  <si>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</si>
  <si>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</si>
  <si>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</si>
  <si>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5050000000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</si>
  <si>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</si>
  <si>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5050100000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</si>
  <si>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</si>
  <si>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</si>
  <si>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</si>
  <si>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Обеспечение информационного освещения деятельности администрации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</si>
  <si>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</si>
  <si>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Создание и развитие  доступной среды для  инвалидов и других маломобильных групп населения </t>
  </si>
  <si>
    <t>Реализация мероприятий по формированию доступной среды для инвалидов</t>
  </si>
  <si>
    <t>5600000000</t>
  </si>
  <si>
    <t>Предупреждение и ликвидация чрезвычайных ситуаций на территории Сенного сельского поселения Темрюкского района</t>
  </si>
  <si>
    <t>5610000000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</si>
  <si>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</si>
  <si>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</si>
  <si>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5700000000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</si>
  <si>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</si>
  <si>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5800000000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</si>
  <si>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</si>
  <si>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</si>
  <si>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 xml:space="preserve">Мероприятия по повышению безопасности дорожного движения 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</si>
  <si>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</si>
  <si>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</si>
  <si>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</si>
  <si>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</si>
  <si>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Социальная политика</t>
  </si>
  <si>
    <t>10</t>
  </si>
  <si>
    <t>Пенсионное обеспечение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</si>
  <si>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</si>
  <si>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Улучшение материального положения пенсионеров муниципальной службы  Сенного сельского поселения Темрюкского района</t>
  </si>
  <si>
    <t>Выплата пенсионного обеспечения за выслугу лет</t>
  </si>
  <si>
    <t>Публичные нормативные социальные выплаты гражданам</t>
  </si>
  <si>
    <t>310</t>
  </si>
  <si>
    <t>Развитие физической культуры и массового спорта в Сенном сельском поселении Темрюкского района</t>
  </si>
  <si>
    <t xml:space="preserve">                                                                                                                Сенного сельского поселения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</si>
  <si>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</si>
  <si>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</si>
  <si>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</si>
  <si>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</si>
  <si>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</si>
  <si>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</si>
  <si>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</si>
  <si>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</si>
  <si>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</si>
  <si>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</si>
  <si>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</si>
  <si>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</si>
  <si>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</si>
  <si>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</si>
  <si>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</si>
  <si>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</si>
  <si>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</si>
  <si>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</si>
  <si>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Создание условий для беспрепятственного доступа инвалидов и других маломобильных групп населения.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</si>
  <si>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</si>
  <si>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</si>
  <si>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</si>
  <si>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</si>
  <si>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</si>
  <si>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</si>
  <si>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5500000000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</si>
  <si>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</si>
  <si>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</si>
  <si>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</si>
  <si>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</si>
  <si>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5610100000</t>
  </si>
  <si>
    <t>Совершенствование организации движения транспорта и пешеходов в поселении</t>
  </si>
  <si>
    <t>5710000000</t>
  </si>
  <si>
    <t>5710100000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</si>
  <si>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</si>
  <si>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</si>
  <si>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</si>
  <si>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</si>
  <si>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</si>
  <si>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</si>
  <si>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Финансовое обеспечение мероприятий по газоснабжению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</si>
  <si>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</si>
  <si>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</si>
  <si>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</si>
  <si>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</si>
  <si>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</si>
  <si>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6210000000</t>
  </si>
  <si>
    <t>6210100000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</si>
  <si>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</si>
  <si>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</si>
  <si>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</si>
  <si>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</si>
  <si>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8110000190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</si>
  <si>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</si>
  <si>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</si>
  <si>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</si>
  <si>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</si>
  <si>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</si>
  <si>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</si>
  <si>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</si>
  <si>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</si>
  <si>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</si>
  <si>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</si>
  <si>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</si>
  <si>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</si>
  <si>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</si>
  <si>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</si>
  <si>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</si>
  <si>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</si>
  <si>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</si>
  <si>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</si>
  <si>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8500000000</t>
  </si>
  <si>
    <t>8510000000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</si>
  <si>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</si>
  <si>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</si>
  <si>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</si>
  <si>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6300000000</t>
  </si>
  <si>
    <t>6310000000</t>
  </si>
  <si>
    <t>6310100000</t>
  </si>
  <si>
    <t xml:space="preserve">Всего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</si>
  <si>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</si>
  <si>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</si>
  <si>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</si>
  <si>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</si>
  <si>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</si>
  <si>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Благоустройство дворовых территорий многоквартирных домов Сенного сельского поселения Темрюкского района</t>
  </si>
  <si>
    <t>Молодежная политика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</si>
  <si>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</si>
  <si>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 xml:space="preserve">                                                                                    Темрюкского района IV созыва </t>
  </si>
  <si>
    <t xml:space="preserve">Уточненная сводная бюджетная роспись </t>
  </si>
  <si>
    <t>Исполнено</t>
  </si>
  <si>
    <t>Исполнение к уточненной сводной бюджетной росписи, %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</si>
  <si>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</si>
  <si>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Мероприятия по развитию архивного дела</t>
  </si>
  <si>
    <t>Формирование и содержание архива</t>
  </si>
  <si>
    <t>Профилактика по противодействию экстремизму и терроризму на территории Сенного сельского поселения Темрюкского района</t>
  </si>
  <si>
    <t>5550000000</t>
  </si>
  <si>
    <t xml:space="preserve">Противодействие экстремизму и терроризму </t>
  </si>
  <si>
    <t>5550100000</t>
  </si>
  <si>
    <t xml:space="preserve">Реализация мероприятия по противодействию экстремизму и терроризму </t>
  </si>
  <si>
    <t>5550110160</t>
  </si>
  <si>
    <t>Уличное освещение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</si>
  <si>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</si>
  <si>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</si>
  <si>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</t>
  </si>
  <si>
    <t>6100000000</t>
  </si>
  <si>
    <t>6110110070</t>
  </si>
  <si>
    <t>Массовый спорт</t>
  </si>
  <si>
    <t>Иные закупки товаров, работ и услуг для обеспечения государственных (муниципальных) нужд</t>
  </si>
  <si>
    <t>Исполнение иных обязательств Сенного сельского поселения Темрюкского района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</si>
  <si>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</si>
  <si>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</si>
  <si>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Материально-технического обеспечения администрации Сенного сельского поселения Темрюкского района</t>
  </si>
  <si>
    <t>8600000000</t>
  </si>
  <si>
    <t>8610000000</t>
  </si>
  <si>
    <t>8610000190</t>
  </si>
  <si>
    <t>8710051180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</si>
  <si>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</si>
  <si>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</si>
  <si>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</si>
  <si>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</si>
  <si>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</si>
  <si>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</si>
  <si>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 xml:space="preserve">Темрюкского района                                                                                               </t>
  </si>
  <si>
    <t xml:space="preserve">Наименование </t>
  </si>
  <si>
    <t>Код классификации расходов бюджета</t>
  </si>
  <si>
    <t>от 25 апреля 2022 года № 172</t>
  </si>
  <si>
    <t xml:space="preserve">                                                                      к решению LIV  сессии Совета </t>
  </si>
  <si>
    <t xml:space="preserve">Расходы бюджета Сенного сельского поселения Темрюкского района за 2022 год по ведомственной структуре расходов бюджета Сенного сельского поселения Темрюкского района </t>
  </si>
  <si>
    <t xml:space="preserve">Бюджет, утвержденный решением Совета Сенного сельского поселения Темрюкского района от 12.12.2022 № 199 </t>
  </si>
  <si>
    <t>Прочие непрограммные мероприятия</t>
  </si>
  <si>
    <t>Расходы на демонтаж зданий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</si>
  <si>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</si>
  <si>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</si>
  <si>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</si>
  <si>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</si>
  <si>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</si>
  <si>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6210110200</t>
  </si>
  <si>
    <t>6220000000</t>
  </si>
  <si>
    <t>6220100000</t>
  </si>
  <si>
    <t>6220110210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</si>
  <si>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</si>
  <si>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</si>
  <si>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</si>
  <si>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общественной территории в поселке Сенной</t>
  </si>
  <si>
    <t>6220210321</t>
  </si>
  <si>
    <t>Благоустройство стадиона  в поселке Приморский</t>
  </si>
  <si>
    <t>6220210322</t>
  </si>
  <si>
    <t>6310110240</t>
  </si>
  <si>
    <t>6400000000</t>
  </si>
  <si>
    <t>6410000000</t>
  </si>
  <si>
    <t>6410100000</t>
  </si>
  <si>
    <t>6410100590</t>
  </si>
  <si>
    <t>Поддержка МБУК «Сенная ЦКС</t>
  </si>
  <si>
    <t>6420000000</t>
  </si>
  <si>
    <t>6420100000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</si>
  <si>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</si>
  <si>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</si>
  <si>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Сенного сельского поселения</t>
  </si>
  <si>
    <t>Исполняющий обязанности главы</t>
  </si>
  <si>
    <t>Ю.И. Кандауров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</si>
</sst>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1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49" fontId="5" fillId="0" borderId="0" xfId="0" applyNumberFormat="1" applyFont="1" applyFill="1" applyBorder="1" applyAlignment="1">
      <alignment wrapText="1"/>
    </xf>
    <xf numFmtId="0" fontId="0" fillId="3" borderId="0" xfId="0" applyFill="1"/>
    <xf numFmtId="164" fontId="5" fillId="4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/>
    <xf numFmtId="9" fontId="7" fillId="0" borderId="0" xfId="1" applyFont="1" applyFill="1" applyAlignment="1">
      <alignment vertical="top"/>
    </xf>
    <xf numFmtId="164" fontId="0" fillId="0" borderId="0" xfId="0" applyNumberFormat="1"/>
    <xf numFmtId="164" fontId="0" fillId="0" borderId="0" xfId="0" applyNumberFormat="1" applyFill="1"/>
    <xf numFmtId="0" fontId="5" fillId="0" borderId="0" xfId="0" applyFont="1" applyAlignment="1">
      <alignment wrapText="1"/>
    </xf>
    <xf numFmtId="49" fontId="11" fillId="0" borderId="0" xfId="2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right" vertical="top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165" fontId="7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/>
    </xf>
    <xf numFmtId="165" fontId="7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165" fontId="5" fillId="0" borderId="0" xfId="0" applyNumberFormat="1" applyFont="1" applyFill="1" applyAlignment="1">
      <alignment vertical="top"/>
    </xf>
    <xf numFmtId="0" fontId="1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2" borderId="0" xfId="0" applyNumberFormat="1" applyFont="1" applyFill="1" applyAlignment="1">
      <alignment vertical="top"/>
    </xf>
    <xf numFmtId="165" fontId="5" fillId="0" borderId="0" xfId="0" applyNumberFormat="1" applyFont="1" applyFill="1"/>
    <xf numFmtId="165" fontId="7" fillId="0" borderId="0" xfId="0" applyNumberFormat="1" applyFont="1" applyFill="1" applyBorder="1" applyAlignment="1">
      <alignment horizontal="right" vertical="top"/>
    </xf>
    <xf numFmtId="164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 applyBorder="1" applyAlignment="1">
      <alignment vertical="top"/>
    </xf>
    <xf numFmtId="49" fontId="11" fillId="0" borderId="0" xfId="2" applyNumberFormat="1" applyFont="1" applyFill="1" applyBorder="1" applyAlignment="1">
      <alignment horizontal="left" vertical="top" wrapText="1"/>
    </xf>
    <xf numFmtId="165" fontId="5" fillId="0" borderId="0" xfId="0" applyNumberFormat="1" applyFont="1" applyAlignment="1">
      <alignment vertical="top"/>
    </xf>
    <xf numFmtId="165" fontId="7" fillId="2" borderId="0" xfId="0" applyNumberFormat="1" applyFont="1" applyFill="1" applyBorder="1" applyAlignment="1">
      <alignment vertical="top"/>
    </xf>
    <xf numFmtId="49" fontId="11" fillId="0" borderId="0" xfId="2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</cellXfs>
  <cellStyles count="3">
    <cellStyle name="Обычный" xfId="0" builtinId="0"/>
    <cellStyle name="Обычный_Бюджетная классификация 2005 конс. бюджет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52"/>
  <sheetViews>
    <sheetView tabSelected="1" topLeftCell="A229" workbookViewId="0">
      <selection activeCell="K252" sqref="K252"/>
    </sheetView>
  </sheetViews>
  <sheetFormatPr defaultRowHeight="12.75"/>
  <cols>
    <col min="1" max="1" width="6.5703125" customWidth="1"/>
    <col min="2" max="2" width="2.5703125" style="6" customWidth="1"/>
    <col min="3" max="3" width="39" style="6" customWidth="1"/>
    <col min="4" max="4" width="4.7109375" style="10" customWidth="1"/>
    <col min="5" max="5" width="3.7109375" style="9" customWidth="1"/>
    <col min="6" max="6" width="3.140625" style="9" customWidth="1"/>
    <col min="7" max="7" width="11.85546875" style="9" customWidth="1"/>
    <col min="8" max="8" width="4.140625" style="11" customWidth="1"/>
    <col min="9" max="9" width="13.85546875" style="11" customWidth="1"/>
    <col min="10" max="10" width="13.5703125" style="3" customWidth="1"/>
    <col min="11" max="11" width="13.85546875" style="23" customWidth="1"/>
    <col min="12" max="12" width="9.5703125" style="25" customWidth="1"/>
    <col min="13" max="13" width="10.140625" bestFit="1" customWidth="1"/>
    <col min="14" max="14" width="9.5703125" bestFit="1" customWidth="1"/>
  </cols>
  <sheetData>
    <row r="1" spans="2:14">
      <c r="E1" s="108" t="s">
        <v>95</v>
      </c>
      <c r="F1" s="108"/>
      <c r="G1" s="108"/>
      <c r="H1" s="108"/>
      <c r="I1" s="108"/>
      <c r="J1" s="108"/>
      <c r="K1" s="108"/>
      <c r="L1" s="108"/>
    </row>
    <row r="2" spans="2:14">
      <c r="E2" s="110"/>
      <c r="F2" s="110"/>
      <c r="G2" s="110"/>
      <c r="H2" s="110"/>
      <c r="I2" s="110" t="s">
        <v>277</v>
      </c>
      <c r="J2" s="110"/>
      <c r="K2" s="110"/>
      <c r="L2" s="110"/>
    </row>
    <row r="3" spans="2:14">
      <c r="E3" s="111"/>
      <c r="F3" s="111"/>
      <c r="G3" s="111"/>
      <c r="H3" s="111"/>
      <c r="I3" s="111" t="s">
        <v>149</v>
      </c>
      <c r="J3" s="111"/>
      <c r="K3" s="111"/>
      <c r="L3" s="111"/>
    </row>
    <row r="4" spans="2:14">
      <c r="E4" s="108"/>
      <c r="F4" s="108"/>
      <c r="G4" s="108"/>
      <c r="H4" s="108"/>
      <c r="I4" s="108" t="s">
        <v>238</v>
      </c>
      <c r="J4" s="108"/>
      <c r="K4" s="108"/>
      <c r="L4" s="108"/>
    </row>
    <row r="5" spans="2:14" hidden="1">
      <c r="C5" s="33"/>
      <c r="D5" s="6"/>
      <c r="E5" s="33"/>
      <c r="F5" s="33"/>
      <c r="G5" s="33"/>
      <c r="H5" s="33"/>
      <c r="I5" s="108" t="s">
        <v>276</v>
      </c>
      <c r="J5" s="108"/>
      <c r="K5" s="108"/>
      <c r="L5" s="108"/>
    </row>
    <row r="6" spans="2:14" s="1" customFormat="1" ht="7.5" customHeight="1">
      <c r="B6" s="6"/>
      <c r="C6" s="7"/>
      <c r="D6" s="10"/>
      <c r="E6" s="4"/>
      <c r="F6" s="4"/>
      <c r="G6" s="4"/>
      <c r="H6" s="5"/>
      <c r="I6" s="5"/>
      <c r="J6" s="5"/>
      <c r="K6" s="23"/>
      <c r="L6" s="24"/>
    </row>
    <row r="7" spans="2:14" s="2" customFormat="1" ht="25.5" customHeight="1">
      <c r="B7" s="109" t="s">
        <v>278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2:14" s="2" customFormat="1" ht="15" customHeight="1">
      <c r="B8" s="80"/>
      <c r="C8" s="81"/>
      <c r="D8" s="82"/>
      <c r="E8" s="83"/>
      <c r="F8" s="83"/>
      <c r="G8" s="83"/>
      <c r="H8" s="84"/>
      <c r="I8" s="84"/>
      <c r="J8" s="84"/>
      <c r="K8" s="23"/>
      <c r="L8" s="18" t="s">
        <v>5</v>
      </c>
    </row>
    <row r="9" spans="2:14" s="2" customFormat="1" ht="39.75" customHeight="1">
      <c r="B9" s="105" t="s">
        <v>4</v>
      </c>
      <c r="C9" s="113" t="s">
        <v>274</v>
      </c>
      <c r="D9" s="106" t="s">
        <v>275</v>
      </c>
      <c r="E9" s="106"/>
      <c r="F9" s="106"/>
      <c r="G9" s="106"/>
      <c r="H9" s="106"/>
      <c r="I9" s="107" t="s">
        <v>279</v>
      </c>
      <c r="J9" s="107" t="s">
        <v>239</v>
      </c>
      <c r="K9" s="112" t="s">
        <v>240</v>
      </c>
      <c r="L9" s="112" t="s">
        <v>241</v>
      </c>
    </row>
    <row r="10" spans="2:14" s="2" customFormat="1" ht="111.75" customHeight="1">
      <c r="B10" s="105"/>
      <c r="C10" s="113"/>
      <c r="D10" s="27" t="s">
        <v>52</v>
      </c>
      <c r="E10" s="8" t="s">
        <v>0</v>
      </c>
      <c r="F10" s="8" t="s">
        <v>1</v>
      </c>
      <c r="G10" s="28" t="s">
        <v>2</v>
      </c>
      <c r="H10" s="8" t="s">
        <v>3</v>
      </c>
      <c r="I10" s="107"/>
      <c r="J10" s="107"/>
      <c r="K10" s="112"/>
      <c r="L10" s="112"/>
    </row>
    <row r="11" spans="2:14" s="32" customFormat="1" ht="12.75" customHeight="1">
      <c r="B11" s="30">
        <v>1</v>
      </c>
      <c r="C11" s="85"/>
      <c r="D11" s="30">
        <v>3</v>
      </c>
      <c r="E11" s="29">
        <v>4</v>
      </c>
      <c r="F11" s="29">
        <v>5</v>
      </c>
      <c r="G11" s="29">
        <v>6</v>
      </c>
      <c r="H11" s="29">
        <v>7</v>
      </c>
      <c r="I11" s="26">
        <v>8</v>
      </c>
      <c r="J11" s="26">
        <v>9</v>
      </c>
      <c r="K11" s="31">
        <v>10</v>
      </c>
      <c r="L11" s="31">
        <v>11</v>
      </c>
    </row>
    <row r="12" spans="2:14">
      <c r="B12" s="7"/>
      <c r="C12" s="12" t="s">
        <v>229</v>
      </c>
      <c r="D12" s="15"/>
      <c r="E12" s="34"/>
      <c r="F12" s="34"/>
      <c r="G12" s="34"/>
      <c r="H12" s="35"/>
      <c r="I12" s="86">
        <f>I13</f>
        <v>68237.349759999997</v>
      </c>
      <c r="J12" s="86">
        <f>J13</f>
        <v>68237.349759999997</v>
      </c>
      <c r="K12" s="86">
        <f t="shared" ref="K12" si="0">K13</f>
        <v>68172.056779999984</v>
      </c>
      <c r="L12" s="86">
        <f>K12/J12*100</f>
        <v>99.904314894658626</v>
      </c>
      <c r="N12" s="75"/>
    </row>
    <row r="13" spans="2:14" ht="26.25" customHeight="1">
      <c r="B13" s="13" t="s">
        <v>6</v>
      </c>
      <c r="C13" s="87" t="s">
        <v>53</v>
      </c>
      <c r="D13" s="36">
        <v>992</v>
      </c>
      <c r="E13" s="16"/>
      <c r="F13" s="16"/>
      <c r="G13" s="16"/>
      <c r="H13" s="17"/>
      <c r="I13" s="86">
        <f>I14+I95+I101+I131+I153+I193+I200+I231+I224</f>
        <v>68237.349759999997</v>
      </c>
      <c r="J13" s="86">
        <f>J14+J95+J101+J131+J153+J193+J200+J231+J224</f>
        <v>68237.349759999997</v>
      </c>
      <c r="K13" s="86">
        <f>K14+K95+K101+K131+K153+K193+K200+K231+K224</f>
        <v>68172.056779999984</v>
      </c>
      <c r="L13" s="86">
        <f t="shared" ref="L13:L75" si="1">K13/J13*100</f>
        <v>99.904314894658626</v>
      </c>
      <c r="N13" s="75"/>
    </row>
    <row r="14" spans="2:14" s="46" customFormat="1">
      <c r="B14" s="49"/>
      <c r="C14" s="50" t="s">
        <v>7</v>
      </c>
      <c r="D14" s="51">
        <v>992</v>
      </c>
      <c r="E14" s="52" t="s">
        <v>8</v>
      </c>
      <c r="F14" s="52"/>
      <c r="G14" s="52"/>
      <c r="H14" s="53"/>
      <c r="I14" s="88">
        <f>I15+I20+I37+I46+I51</f>
        <v>18747.33641</v>
      </c>
      <c r="J14" s="88">
        <f>J15+J20+J37+J46+J51</f>
        <v>18747.33641</v>
      </c>
      <c r="K14" s="88">
        <f t="shared" ref="K14" si="2">K15+K20+K37+K46+K51</f>
        <v>18697.336409999996</v>
      </c>
      <c r="L14" s="86">
        <f t="shared" si="1"/>
        <v>99.73329544578219</v>
      </c>
      <c r="N14" s="76"/>
    </row>
    <row r="15" spans="2:14" s="46" customFormat="1" ht="38.25">
      <c r="B15" s="54"/>
      <c r="C15" s="14" t="s">
        <v>9</v>
      </c>
      <c r="D15" s="45">
        <v>992</v>
      </c>
      <c r="E15" s="19" t="s">
        <v>8</v>
      </c>
      <c r="F15" s="19" t="s">
        <v>10</v>
      </c>
      <c r="G15" s="19"/>
      <c r="H15" s="44"/>
      <c r="I15" s="89">
        <f>I16</f>
        <v>1095.646</v>
      </c>
      <c r="J15" s="89">
        <f>J16</f>
        <v>1095.646</v>
      </c>
      <c r="K15" s="89">
        <f t="shared" ref="K15" si="3">K16</f>
        <v>1095.646</v>
      </c>
      <c r="L15" s="86">
        <f t="shared" si="1"/>
        <v>100</v>
      </c>
    </row>
    <row r="16" spans="2:14" s="46" customFormat="1" ht="42" customHeight="1">
      <c r="B16" s="54"/>
      <c r="C16" s="19" t="s">
        <v>150</v>
      </c>
      <c r="D16" s="45">
        <v>992</v>
      </c>
      <c r="E16" s="19" t="s">
        <v>8</v>
      </c>
      <c r="F16" s="19" t="s">
        <v>10</v>
      </c>
      <c r="G16" s="37">
        <v>8100000000</v>
      </c>
      <c r="H16" s="44"/>
      <c r="I16" s="89">
        <f>I18</f>
        <v>1095.646</v>
      </c>
      <c r="J16" s="89">
        <f>J18</f>
        <v>1095.646</v>
      </c>
      <c r="K16" s="89">
        <f t="shared" ref="K16" si="4">K18</f>
        <v>1095.646</v>
      </c>
      <c r="L16" s="102">
        <f t="shared" si="1"/>
        <v>100</v>
      </c>
    </row>
    <row r="17" spans="2:12" s="46" customFormat="1" ht="25.5">
      <c r="B17" s="54"/>
      <c r="C17" s="19" t="s">
        <v>151</v>
      </c>
      <c r="D17" s="45">
        <v>992</v>
      </c>
      <c r="E17" s="19" t="s">
        <v>8</v>
      </c>
      <c r="F17" s="19" t="s">
        <v>10</v>
      </c>
      <c r="G17" s="37">
        <v>8110000000</v>
      </c>
      <c r="H17" s="44"/>
      <c r="I17" s="89">
        <f>I19</f>
        <v>1095.646</v>
      </c>
      <c r="J17" s="89">
        <f>J19</f>
        <v>1095.646</v>
      </c>
      <c r="K17" s="89">
        <f t="shared" ref="K17" si="5">K19</f>
        <v>1095.646</v>
      </c>
      <c r="L17" s="102">
        <f t="shared" si="1"/>
        <v>100</v>
      </c>
    </row>
    <row r="18" spans="2:12" s="46" customFormat="1" ht="25.5">
      <c r="B18" s="54"/>
      <c r="C18" s="42" t="s">
        <v>44</v>
      </c>
      <c r="D18" s="45">
        <v>992</v>
      </c>
      <c r="E18" s="20" t="s">
        <v>8</v>
      </c>
      <c r="F18" s="20" t="s">
        <v>10</v>
      </c>
      <c r="G18" s="43" t="s">
        <v>202</v>
      </c>
      <c r="H18" s="22"/>
      <c r="I18" s="89">
        <f>I19</f>
        <v>1095.646</v>
      </c>
      <c r="J18" s="89">
        <f>J19</f>
        <v>1095.646</v>
      </c>
      <c r="K18" s="89">
        <f t="shared" ref="K18" si="6">K19</f>
        <v>1095.646</v>
      </c>
      <c r="L18" s="102">
        <f t="shared" si="1"/>
        <v>100</v>
      </c>
    </row>
    <row r="19" spans="2:12" s="46" customFormat="1" ht="27" customHeight="1">
      <c r="B19" s="54"/>
      <c r="C19" s="14" t="s">
        <v>152</v>
      </c>
      <c r="D19" s="45">
        <v>992</v>
      </c>
      <c r="E19" s="20" t="s">
        <v>8</v>
      </c>
      <c r="F19" s="20" t="s">
        <v>10</v>
      </c>
      <c r="G19" s="43" t="s">
        <v>202</v>
      </c>
      <c r="H19" s="22" t="s">
        <v>90</v>
      </c>
      <c r="I19" s="89">
        <f>913.024+182.622</f>
        <v>1095.646</v>
      </c>
      <c r="J19" s="89">
        <f>913.024+182.622</f>
        <v>1095.646</v>
      </c>
      <c r="K19" s="89">
        <v>1095.646</v>
      </c>
      <c r="L19" s="102">
        <f t="shared" si="1"/>
        <v>100</v>
      </c>
    </row>
    <row r="20" spans="2:12" s="46" customFormat="1" ht="52.5" customHeight="1">
      <c r="B20" s="54"/>
      <c r="C20" s="14" t="s">
        <v>96</v>
      </c>
      <c r="D20" s="45">
        <v>992</v>
      </c>
      <c r="E20" s="19" t="s">
        <v>8</v>
      </c>
      <c r="F20" s="19" t="s">
        <v>11</v>
      </c>
      <c r="G20" s="19"/>
      <c r="H20" s="44"/>
      <c r="I20" s="89">
        <f>I21+I33+I28</f>
        <v>4569.2372299999997</v>
      </c>
      <c r="J20" s="89">
        <f>J21+J33+J28</f>
        <v>4569.2372299999997</v>
      </c>
      <c r="K20" s="89">
        <f t="shared" ref="K20" si="7">K21+K33+K28</f>
        <v>4569.2472299999999</v>
      </c>
      <c r="L20" s="102">
        <f t="shared" si="1"/>
        <v>100.00021885490939</v>
      </c>
    </row>
    <row r="21" spans="2:12" s="46" customFormat="1" ht="25.5">
      <c r="B21" s="54"/>
      <c r="C21" s="14" t="s">
        <v>55</v>
      </c>
      <c r="D21" s="45">
        <v>992</v>
      </c>
      <c r="E21" s="19" t="s">
        <v>8</v>
      </c>
      <c r="F21" s="19" t="s">
        <v>11</v>
      </c>
      <c r="G21" s="43" t="s">
        <v>98</v>
      </c>
      <c r="H21" s="22"/>
      <c r="I21" s="89">
        <f t="shared" ref="I21:J23" si="8">I22</f>
        <v>4257.3962699999993</v>
      </c>
      <c r="J21" s="89">
        <f t="shared" si="8"/>
        <v>4257.3962699999993</v>
      </c>
      <c r="K21" s="89">
        <f t="shared" ref="K21:K23" si="9">K22</f>
        <v>4257.4062699999995</v>
      </c>
      <c r="L21" s="102">
        <f t="shared" si="1"/>
        <v>100.00023488534696</v>
      </c>
    </row>
    <row r="22" spans="2:12" s="46" customFormat="1" ht="25.5">
      <c r="B22" s="54"/>
      <c r="C22" s="14" t="s">
        <v>56</v>
      </c>
      <c r="D22" s="45">
        <v>992</v>
      </c>
      <c r="E22" s="19" t="s">
        <v>8</v>
      </c>
      <c r="F22" s="19" t="s">
        <v>11</v>
      </c>
      <c r="G22" s="44" t="s">
        <v>99</v>
      </c>
      <c r="H22" s="44"/>
      <c r="I22" s="89">
        <f t="shared" si="8"/>
        <v>4257.3962699999993</v>
      </c>
      <c r="J22" s="89">
        <f t="shared" si="8"/>
        <v>4257.3962699999993</v>
      </c>
      <c r="K22" s="89">
        <f t="shared" si="9"/>
        <v>4257.4062699999995</v>
      </c>
      <c r="L22" s="102">
        <f t="shared" si="1"/>
        <v>100.00023488534696</v>
      </c>
    </row>
    <row r="23" spans="2:12" s="46" customFormat="1" ht="51">
      <c r="B23" s="54"/>
      <c r="C23" s="14" t="s">
        <v>97</v>
      </c>
      <c r="D23" s="45">
        <v>992</v>
      </c>
      <c r="E23" s="19" t="s">
        <v>8</v>
      </c>
      <c r="F23" s="19" t="s">
        <v>11</v>
      </c>
      <c r="G23" s="44" t="s">
        <v>100</v>
      </c>
      <c r="H23" s="44"/>
      <c r="I23" s="89">
        <f t="shared" si="8"/>
        <v>4257.3962699999993</v>
      </c>
      <c r="J23" s="89">
        <f t="shared" si="8"/>
        <v>4257.3962699999993</v>
      </c>
      <c r="K23" s="89">
        <f t="shared" si="9"/>
        <v>4257.4062699999995</v>
      </c>
      <c r="L23" s="102">
        <f t="shared" si="1"/>
        <v>100.00023488534696</v>
      </c>
    </row>
    <row r="24" spans="2:12" s="46" customFormat="1" ht="30" customHeight="1">
      <c r="B24" s="54"/>
      <c r="C24" s="19" t="s">
        <v>44</v>
      </c>
      <c r="D24" s="45">
        <v>992</v>
      </c>
      <c r="E24" s="19" t="s">
        <v>8</v>
      </c>
      <c r="F24" s="19" t="s">
        <v>11</v>
      </c>
      <c r="G24" s="44" t="s">
        <v>101</v>
      </c>
      <c r="H24" s="44"/>
      <c r="I24" s="89">
        <f>I25+I26+I27</f>
        <v>4257.3962699999993</v>
      </c>
      <c r="J24" s="89">
        <f>J25+J26+J27</f>
        <v>4257.3962699999993</v>
      </c>
      <c r="K24" s="89">
        <f t="shared" ref="K24" si="10">K25+K26+K27</f>
        <v>4257.4062699999995</v>
      </c>
      <c r="L24" s="102">
        <f t="shared" si="1"/>
        <v>100.00023488534696</v>
      </c>
    </row>
    <row r="25" spans="2:12" s="46" customFormat="1" ht="25.5">
      <c r="B25" s="54"/>
      <c r="C25" s="14" t="s">
        <v>153</v>
      </c>
      <c r="D25" s="45">
        <v>992</v>
      </c>
      <c r="E25" s="19" t="s">
        <v>8</v>
      </c>
      <c r="F25" s="19" t="s">
        <v>11</v>
      </c>
      <c r="G25" s="44" t="s">
        <v>101</v>
      </c>
      <c r="H25" s="22" t="s">
        <v>90</v>
      </c>
      <c r="I25" s="89">
        <f>3804.581+348.102-0.01</f>
        <v>4152.6729999999998</v>
      </c>
      <c r="J25" s="89">
        <f>3804.581+348.102-0.01</f>
        <v>4152.6729999999998</v>
      </c>
      <c r="K25" s="89">
        <v>4152.683</v>
      </c>
      <c r="L25" s="102">
        <f t="shared" si="1"/>
        <v>100.00024080875139</v>
      </c>
    </row>
    <row r="26" spans="2:12" s="46" customFormat="1" ht="38.25">
      <c r="B26" s="54"/>
      <c r="C26" s="14" t="s">
        <v>258</v>
      </c>
      <c r="D26" s="45">
        <v>992</v>
      </c>
      <c r="E26" s="19" t="s">
        <v>8</v>
      </c>
      <c r="F26" s="19" t="s">
        <v>11</v>
      </c>
      <c r="G26" s="44" t="s">
        <v>101</v>
      </c>
      <c r="H26" s="22" t="s">
        <v>91</v>
      </c>
      <c r="I26" s="89">
        <f>96+1.29127</f>
        <v>97.291269999999997</v>
      </c>
      <c r="J26" s="89">
        <f>96+1.29127</f>
        <v>97.291269999999997</v>
      </c>
      <c r="K26" s="89">
        <v>97.291269999999997</v>
      </c>
      <c r="L26" s="102">
        <f t="shared" si="1"/>
        <v>100</v>
      </c>
    </row>
    <row r="27" spans="2:12" s="46" customFormat="1">
      <c r="B27" s="54"/>
      <c r="C27" s="14" t="s">
        <v>57</v>
      </c>
      <c r="D27" s="45">
        <v>992</v>
      </c>
      <c r="E27" s="19" t="s">
        <v>8</v>
      </c>
      <c r="F27" s="19" t="s">
        <v>11</v>
      </c>
      <c r="G27" s="44" t="s">
        <v>101</v>
      </c>
      <c r="H27" s="44" t="s">
        <v>92</v>
      </c>
      <c r="I27" s="89">
        <f>13+7-12.568</f>
        <v>7.4320000000000004</v>
      </c>
      <c r="J27" s="89">
        <f>13+7-12.568</f>
        <v>7.4320000000000004</v>
      </c>
      <c r="K27" s="89">
        <v>7.4320000000000004</v>
      </c>
      <c r="L27" s="102">
        <f t="shared" si="1"/>
        <v>100</v>
      </c>
    </row>
    <row r="28" spans="2:12" s="46" customFormat="1" ht="63.75">
      <c r="B28" s="90"/>
      <c r="C28" s="14" t="s">
        <v>63</v>
      </c>
      <c r="D28" s="45">
        <v>992</v>
      </c>
      <c r="E28" s="19" t="s">
        <v>8</v>
      </c>
      <c r="F28" s="19" t="s">
        <v>11</v>
      </c>
      <c r="G28" s="39">
        <v>5100000000</v>
      </c>
      <c r="H28" s="22"/>
      <c r="I28" s="91">
        <f>I30</f>
        <v>308.04095999999998</v>
      </c>
      <c r="J28" s="91">
        <f>J30</f>
        <v>308.04095999999998</v>
      </c>
      <c r="K28" s="91">
        <f t="shared" ref="K28" si="11">K30</f>
        <v>308.04095999999998</v>
      </c>
      <c r="L28" s="102">
        <f t="shared" si="1"/>
        <v>100</v>
      </c>
    </row>
    <row r="29" spans="2:12" s="46" customFormat="1" ht="27" customHeight="1">
      <c r="B29" s="90"/>
      <c r="C29" s="14" t="s">
        <v>166</v>
      </c>
      <c r="D29" s="45">
        <v>992</v>
      </c>
      <c r="E29" s="19" t="s">
        <v>8</v>
      </c>
      <c r="F29" s="19" t="s">
        <v>11</v>
      </c>
      <c r="G29" s="39">
        <v>5110000000</v>
      </c>
      <c r="H29" s="22"/>
      <c r="I29" s="91">
        <f>I31</f>
        <v>308.04095999999998</v>
      </c>
      <c r="J29" s="91">
        <f>J31</f>
        <v>308.04095999999998</v>
      </c>
      <c r="K29" s="91">
        <f t="shared" ref="K29" si="12">K31</f>
        <v>308.04095999999998</v>
      </c>
      <c r="L29" s="102">
        <f t="shared" si="1"/>
        <v>100</v>
      </c>
    </row>
    <row r="30" spans="2:12" s="46" customFormat="1" ht="39.75" customHeight="1">
      <c r="B30" s="90"/>
      <c r="C30" s="14" t="s">
        <v>64</v>
      </c>
      <c r="D30" s="45">
        <v>992</v>
      </c>
      <c r="E30" s="19" t="s">
        <v>8</v>
      </c>
      <c r="F30" s="19" t="s">
        <v>11</v>
      </c>
      <c r="G30" s="39">
        <v>5110100000</v>
      </c>
      <c r="H30" s="22"/>
      <c r="I30" s="91">
        <f>I31</f>
        <v>308.04095999999998</v>
      </c>
      <c r="J30" s="91">
        <f>J31</f>
        <v>308.04095999999998</v>
      </c>
      <c r="K30" s="91">
        <f t="shared" ref="K30:K31" si="13">K31</f>
        <v>308.04095999999998</v>
      </c>
      <c r="L30" s="102">
        <f t="shared" si="1"/>
        <v>100</v>
      </c>
    </row>
    <row r="31" spans="2:12" s="46" customFormat="1" ht="38.25">
      <c r="B31" s="90"/>
      <c r="C31" s="14" t="s">
        <v>167</v>
      </c>
      <c r="D31" s="45">
        <v>992</v>
      </c>
      <c r="E31" s="19" t="s">
        <v>8</v>
      </c>
      <c r="F31" s="19" t="s">
        <v>11</v>
      </c>
      <c r="G31" s="39">
        <v>5110110040</v>
      </c>
      <c r="H31" s="22"/>
      <c r="I31" s="91">
        <f>I32</f>
        <v>308.04095999999998</v>
      </c>
      <c r="J31" s="91">
        <f>J32</f>
        <v>308.04095999999998</v>
      </c>
      <c r="K31" s="91">
        <f t="shared" si="13"/>
        <v>308.04095999999998</v>
      </c>
      <c r="L31" s="102">
        <v>100</v>
      </c>
    </row>
    <row r="32" spans="2:12" s="46" customFormat="1" ht="38.25">
      <c r="B32" s="90"/>
      <c r="C32" s="14" t="s">
        <v>258</v>
      </c>
      <c r="D32" s="45">
        <v>992</v>
      </c>
      <c r="E32" s="19" t="s">
        <v>8</v>
      </c>
      <c r="F32" s="19" t="s">
        <v>11</v>
      </c>
      <c r="G32" s="39">
        <v>5110110040</v>
      </c>
      <c r="H32" s="39">
        <v>240</v>
      </c>
      <c r="I32" s="91">
        <f>359.2-51.15904</f>
        <v>308.04095999999998</v>
      </c>
      <c r="J32" s="91">
        <f>359.2-51.15904</f>
        <v>308.04095999999998</v>
      </c>
      <c r="K32" s="91">
        <v>308.04095999999998</v>
      </c>
      <c r="L32" s="102">
        <v>100</v>
      </c>
    </row>
    <row r="33" spans="2:12" s="46" customFormat="1" ht="38.25">
      <c r="B33" s="54"/>
      <c r="C33" s="19" t="s">
        <v>45</v>
      </c>
      <c r="D33" s="45">
        <v>992</v>
      </c>
      <c r="E33" s="19" t="s">
        <v>8</v>
      </c>
      <c r="F33" s="19" t="s">
        <v>11</v>
      </c>
      <c r="G33" s="44" t="s">
        <v>102</v>
      </c>
      <c r="H33" s="44"/>
      <c r="I33" s="89">
        <f>I35</f>
        <v>3.8</v>
      </c>
      <c r="J33" s="89">
        <f>J35</f>
        <v>3.8</v>
      </c>
      <c r="K33" s="89">
        <f t="shared" ref="K33" si="14">K35</f>
        <v>3.8</v>
      </c>
      <c r="L33" s="102">
        <v>100</v>
      </c>
    </row>
    <row r="34" spans="2:12" s="46" customFormat="1" ht="15.75" customHeight="1">
      <c r="B34" s="54"/>
      <c r="C34" s="19" t="s">
        <v>154</v>
      </c>
      <c r="D34" s="45">
        <v>992</v>
      </c>
      <c r="E34" s="19" t="s">
        <v>8</v>
      </c>
      <c r="F34" s="19" t="s">
        <v>11</v>
      </c>
      <c r="G34" s="44" t="s">
        <v>155</v>
      </c>
      <c r="H34" s="44"/>
      <c r="I34" s="89">
        <f>I35</f>
        <v>3.8</v>
      </c>
      <c r="J34" s="89">
        <f>J35</f>
        <v>3.8</v>
      </c>
      <c r="K34" s="89">
        <f t="shared" ref="K34:K35" si="15">K35</f>
        <v>3.8</v>
      </c>
      <c r="L34" s="102">
        <v>100</v>
      </c>
    </row>
    <row r="35" spans="2:12" s="46" customFormat="1" ht="43.5" customHeight="1">
      <c r="B35" s="54"/>
      <c r="C35" s="19" t="s">
        <v>46</v>
      </c>
      <c r="D35" s="45">
        <v>992</v>
      </c>
      <c r="E35" s="19" t="s">
        <v>8</v>
      </c>
      <c r="F35" s="19" t="s">
        <v>11</v>
      </c>
      <c r="G35" s="44" t="s">
        <v>156</v>
      </c>
      <c r="H35" s="44"/>
      <c r="I35" s="89">
        <f>I36</f>
        <v>3.8</v>
      </c>
      <c r="J35" s="89">
        <f>J36</f>
        <v>3.8</v>
      </c>
      <c r="K35" s="89">
        <f t="shared" si="15"/>
        <v>3.8</v>
      </c>
      <c r="L35" s="86">
        <f t="shared" si="1"/>
        <v>100</v>
      </c>
    </row>
    <row r="36" spans="2:12" s="46" customFormat="1" ht="38.25">
      <c r="B36" s="54"/>
      <c r="C36" s="14" t="s">
        <v>258</v>
      </c>
      <c r="D36" s="45">
        <v>992</v>
      </c>
      <c r="E36" s="19" t="s">
        <v>8</v>
      </c>
      <c r="F36" s="19" t="s">
        <v>11</v>
      </c>
      <c r="G36" s="44" t="s">
        <v>156</v>
      </c>
      <c r="H36" s="44" t="s">
        <v>91</v>
      </c>
      <c r="I36" s="89">
        <v>3.8</v>
      </c>
      <c r="J36" s="89">
        <v>3.8</v>
      </c>
      <c r="K36" s="89">
        <v>3.8</v>
      </c>
      <c r="L36" s="102">
        <f t="shared" si="1"/>
        <v>100</v>
      </c>
    </row>
    <row r="37" spans="2:12" s="46" customFormat="1" ht="51">
      <c r="B37" s="54"/>
      <c r="C37" s="14" t="s">
        <v>12</v>
      </c>
      <c r="D37" s="45">
        <v>992</v>
      </c>
      <c r="E37" s="19" t="s">
        <v>8</v>
      </c>
      <c r="F37" s="19" t="s">
        <v>13</v>
      </c>
      <c r="G37" s="19"/>
      <c r="H37" s="44"/>
      <c r="I37" s="89">
        <f>I38+I42</f>
        <v>310.89999999999998</v>
      </c>
      <c r="J37" s="89">
        <f>J38+J42</f>
        <v>310.89999999999998</v>
      </c>
      <c r="K37" s="89">
        <f t="shared" ref="K37" si="16">K38+K42</f>
        <v>310.89999999999998</v>
      </c>
      <c r="L37" s="102">
        <f t="shared" si="1"/>
        <v>100</v>
      </c>
    </row>
    <row r="38" spans="2:12" s="46" customFormat="1" ht="38.25">
      <c r="B38" s="54"/>
      <c r="C38" s="21" t="s">
        <v>47</v>
      </c>
      <c r="D38" s="45">
        <v>992</v>
      </c>
      <c r="E38" s="20" t="s">
        <v>8</v>
      </c>
      <c r="F38" s="20" t="s">
        <v>13</v>
      </c>
      <c r="G38" s="22" t="s">
        <v>103</v>
      </c>
      <c r="H38" s="44"/>
      <c r="I38" s="89">
        <f>I39</f>
        <v>163.79999999999998</v>
      </c>
      <c r="J38" s="89">
        <f>J39</f>
        <v>163.79999999999998</v>
      </c>
      <c r="K38" s="89">
        <f t="shared" ref="K38" si="17">K39</f>
        <v>163.80000000000001</v>
      </c>
      <c r="L38" s="102">
        <f t="shared" si="1"/>
        <v>100.00000000000003</v>
      </c>
    </row>
    <row r="39" spans="2:12" s="46" customFormat="1" ht="25.5">
      <c r="B39" s="54"/>
      <c r="C39" s="19" t="s">
        <v>157</v>
      </c>
      <c r="D39" s="45">
        <v>992</v>
      </c>
      <c r="E39" s="20" t="s">
        <v>8</v>
      </c>
      <c r="F39" s="20" t="s">
        <v>13</v>
      </c>
      <c r="G39" s="22" t="s">
        <v>158</v>
      </c>
      <c r="H39" s="44"/>
      <c r="I39" s="89">
        <f>I41</f>
        <v>163.79999999999998</v>
      </c>
      <c r="J39" s="89">
        <f>J41</f>
        <v>163.79999999999998</v>
      </c>
      <c r="K39" s="89">
        <f t="shared" ref="K39" si="18">K41</f>
        <v>163.80000000000001</v>
      </c>
      <c r="L39" s="102">
        <f t="shared" si="1"/>
        <v>100.00000000000003</v>
      </c>
    </row>
    <row r="40" spans="2:12" s="46" customFormat="1" ht="25.5">
      <c r="B40" s="54"/>
      <c r="C40" s="19" t="s">
        <v>44</v>
      </c>
      <c r="D40" s="45">
        <v>992</v>
      </c>
      <c r="E40" s="20" t="s">
        <v>8</v>
      </c>
      <c r="F40" s="20" t="s">
        <v>13</v>
      </c>
      <c r="G40" s="22" t="s">
        <v>159</v>
      </c>
      <c r="H40" s="44"/>
      <c r="I40" s="89">
        <f>I41</f>
        <v>163.79999999999998</v>
      </c>
      <c r="J40" s="89">
        <f>J41</f>
        <v>163.79999999999998</v>
      </c>
      <c r="K40" s="89">
        <f t="shared" ref="K40" si="19">K41</f>
        <v>163.80000000000001</v>
      </c>
      <c r="L40" s="102">
        <f t="shared" si="1"/>
        <v>100.00000000000003</v>
      </c>
    </row>
    <row r="41" spans="2:12" s="46" customFormat="1">
      <c r="B41" s="54"/>
      <c r="C41" s="14" t="s">
        <v>14</v>
      </c>
      <c r="D41" s="45">
        <v>992</v>
      </c>
      <c r="E41" s="20" t="s">
        <v>8</v>
      </c>
      <c r="F41" s="20" t="s">
        <v>13</v>
      </c>
      <c r="G41" s="22" t="s">
        <v>159</v>
      </c>
      <c r="H41" s="44" t="s">
        <v>15</v>
      </c>
      <c r="I41" s="89">
        <f>139.6+22.6+1.6</f>
        <v>163.79999999999998</v>
      </c>
      <c r="J41" s="89">
        <f>139.6+22.6+1.6</f>
        <v>163.79999999999998</v>
      </c>
      <c r="K41" s="89">
        <v>163.80000000000001</v>
      </c>
      <c r="L41" s="102">
        <f t="shared" si="1"/>
        <v>100.00000000000003</v>
      </c>
    </row>
    <row r="42" spans="2:12" s="46" customFormat="1" ht="63.75">
      <c r="B42" s="33"/>
      <c r="C42" s="21" t="s">
        <v>242</v>
      </c>
      <c r="D42" s="45">
        <v>992</v>
      </c>
      <c r="E42" s="20" t="s">
        <v>8</v>
      </c>
      <c r="F42" s="20" t="s">
        <v>13</v>
      </c>
      <c r="G42" s="39">
        <v>8400000000</v>
      </c>
      <c r="H42" s="61"/>
      <c r="I42" s="89">
        <f t="shared" ref="I42:J44" si="20">I43</f>
        <v>147.1</v>
      </c>
      <c r="J42" s="89">
        <f t="shared" si="20"/>
        <v>147.1</v>
      </c>
      <c r="K42" s="89">
        <f t="shared" ref="K42:K44" si="21">K43</f>
        <v>147.1</v>
      </c>
      <c r="L42" s="102">
        <f t="shared" si="1"/>
        <v>100</v>
      </c>
    </row>
    <row r="43" spans="2:12" s="46" customFormat="1" ht="63.75">
      <c r="B43" s="33"/>
      <c r="C43" s="21" t="s">
        <v>260</v>
      </c>
      <c r="D43" s="45">
        <v>992</v>
      </c>
      <c r="E43" s="20" t="s">
        <v>8</v>
      </c>
      <c r="F43" s="20" t="s">
        <v>13</v>
      </c>
      <c r="G43" s="39">
        <v>8410000000</v>
      </c>
      <c r="H43" s="61"/>
      <c r="I43" s="89">
        <f t="shared" si="20"/>
        <v>147.1</v>
      </c>
      <c r="J43" s="89">
        <f t="shared" si="20"/>
        <v>147.1</v>
      </c>
      <c r="K43" s="89">
        <f t="shared" si="21"/>
        <v>147.1</v>
      </c>
      <c r="L43" s="102">
        <f t="shared" si="1"/>
        <v>100</v>
      </c>
    </row>
    <row r="44" spans="2:12" s="46" customFormat="1" ht="29.25" customHeight="1">
      <c r="B44" s="33"/>
      <c r="C44" s="19" t="s">
        <v>44</v>
      </c>
      <c r="D44" s="45">
        <v>992</v>
      </c>
      <c r="E44" s="20" t="s">
        <v>8</v>
      </c>
      <c r="F44" s="20" t="s">
        <v>13</v>
      </c>
      <c r="G44" s="39">
        <v>8410000190</v>
      </c>
      <c r="H44" s="61"/>
      <c r="I44" s="89">
        <f t="shared" si="20"/>
        <v>147.1</v>
      </c>
      <c r="J44" s="89">
        <f t="shared" si="20"/>
        <v>147.1</v>
      </c>
      <c r="K44" s="89">
        <f t="shared" si="21"/>
        <v>147.1</v>
      </c>
      <c r="L44" s="103">
        <f t="shared" ref="L44" si="22">L45</f>
        <v>100</v>
      </c>
    </row>
    <row r="45" spans="2:12" s="46" customFormat="1">
      <c r="B45" s="33"/>
      <c r="C45" s="14" t="s">
        <v>14</v>
      </c>
      <c r="D45" s="45">
        <v>992</v>
      </c>
      <c r="E45" s="20" t="s">
        <v>8</v>
      </c>
      <c r="F45" s="20" t="s">
        <v>13</v>
      </c>
      <c r="G45" s="39">
        <v>8410000190</v>
      </c>
      <c r="H45" s="44">
        <v>540</v>
      </c>
      <c r="I45" s="89">
        <f>124.6+22.5</f>
        <v>147.1</v>
      </c>
      <c r="J45" s="89">
        <f>124.6+22.5</f>
        <v>147.1</v>
      </c>
      <c r="K45" s="89">
        <v>147.1</v>
      </c>
      <c r="L45" s="102">
        <f t="shared" si="1"/>
        <v>100</v>
      </c>
    </row>
    <row r="46" spans="2:12" s="46" customFormat="1">
      <c r="B46" s="92"/>
      <c r="C46" s="14" t="s">
        <v>16</v>
      </c>
      <c r="D46" s="45">
        <v>992</v>
      </c>
      <c r="E46" s="20" t="s">
        <v>8</v>
      </c>
      <c r="F46" s="20" t="s">
        <v>17</v>
      </c>
      <c r="G46" s="93"/>
      <c r="H46" s="22"/>
      <c r="I46" s="94">
        <f>I48</f>
        <v>50</v>
      </c>
      <c r="J46" s="94">
        <f>J48</f>
        <v>50</v>
      </c>
      <c r="K46" s="94">
        <f t="shared" ref="K46" si="23">K48</f>
        <v>0</v>
      </c>
      <c r="L46" s="102">
        <f t="shared" si="1"/>
        <v>0</v>
      </c>
    </row>
    <row r="47" spans="2:12" s="46" customFormat="1" ht="12.75" customHeight="1">
      <c r="B47" s="92"/>
      <c r="C47" s="14" t="s">
        <v>48</v>
      </c>
      <c r="D47" s="45">
        <v>992</v>
      </c>
      <c r="E47" s="20" t="s">
        <v>8</v>
      </c>
      <c r="F47" s="20" t="s">
        <v>17</v>
      </c>
      <c r="G47" s="22" t="s">
        <v>221</v>
      </c>
      <c r="H47" s="22"/>
      <c r="I47" s="94">
        <f t="shared" ref="I47:J49" si="24">I48</f>
        <v>50</v>
      </c>
      <c r="J47" s="94">
        <f t="shared" si="24"/>
        <v>50</v>
      </c>
      <c r="K47" s="94">
        <f t="shared" ref="K47:K49" si="25">K48</f>
        <v>0</v>
      </c>
      <c r="L47" s="102">
        <f t="shared" si="1"/>
        <v>0</v>
      </c>
    </row>
    <row r="48" spans="2:12" s="46" customFormat="1" ht="38.25">
      <c r="B48" s="92"/>
      <c r="C48" s="19" t="s">
        <v>160</v>
      </c>
      <c r="D48" s="45">
        <v>992</v>
      </c>
      <c r="E48" s="20" t="s">
        <v>8</v>
      </c>
      <c r="F48" s="20" t="s">
        <v>17</v>
      </c>
      <c r="G48" s="22" t="s">
        <v>222</v>
      </c>
      <c r="H48" s="22"/>
      <c r="I48" s="94">
        <f t="shared" si="24"/>
        <v>50</v>
      </c>
      <c r="J48" s="94">
        <f t="shared" si="24"/>
        <v>50</v>
      </c>
      <c r="K48" s="94">
        <f t="shared" si="25"/>
        <v>0</v>
      </c>
      <c r="L48" s="102">
        <f t="shared" si="1"/>
        <v>0</v>
      </c>
    </row>
    <row r="49" spans="2:12" s="46" customFormat="1" ht="25.5">
      <c r="B49" s="92"/>
      <c r="C49" s="19" t="s">
        <v>161</v>
      </c>
      <c r="D49" s="45">
        <v>992</v>
      </c>
      <c r="E49" s="20" t="s">
        <v>8</v>
      </c>
      <c r="F49" s="20" t="s">
        <v>17</v>
      </c>
      <c r="G49" s="22" t="s">
        <v>261</v>
      </c>
      <c r="H49" s="22"/>
      <c r="I49" s="94">
        <f t="shared" si="24"/>
        <v>50</v>
      </c>
      <c r="J49" s="94">
        <f t="shared" si="24"/>
        <v>50</v>
      </c>
      <c r="K49" s="94">
        <f t="shared" si="25"/>
        <v>0</v>
      </c>
      <c r="L49" s="86">
        <f t="shared" si="1"/>
        <v>0</v>
      </c>
    </row>
    <row r="50" spans="2:12" s="46" customFormat="1">
      <c r="B50" s="92"/>
      <c r="C50" s="14" t="s">
        <v>18</v>
      </c>
      <c r="D50" s="45">
        <v>992</v>
      </c>
      <c r="E50" s="20" t="s">
        <v>8</v>
      </c>
      <c r="F50" s="20" t="s">
        <v>17</v>
      </c>
      <c r="G50" s="22" t="s">
        <v>261</v>
      </c>
      <c r="H50" s="22" t="s">
        <v>19</v>
      </c>
      <c r="I50" s="94">
        <v>50</v>
      </c>
      <c r="J50" s="94">
        <v>50</v>
      </c>
      <c r="K50" s="94"/>
      <c r="L50" s="102">
        <f t="shared" si="1"/>
        <v>0</v>
      </c>
    </row>
    <row r="51" spans="2:12" s="46" customFormat="1">
      <c r="B51" s="54"/>
      <c r="C51" s="14" t="s">
        <v>20</v>
      </c>
      <c r="D51" s="45">
        <v>992</v>
      </c>
      <c r="E51" s="20" t="s">
        <v>8</v>
      </c>
      <c r="F51" s="20" t="s">
        <v>21</v>
      </c>
      <c r="G51" s="20"/>
      <c r="H51" s="22"/>
      <c r="I51" s="94">
        <f>I52+I77+I72+I82+I87+I91</f>
        <v>12721.553180000001</v>
      </c>
      <c r="J51" s="94">
        <f>J52+J77+J72+J82+J87+J91</f>
        <v>12721.553180000001</v>
      </c>
      <c r="K51" s="94">
        <f>K52+K77+K72+K82+K87+K91</f>
        <v>12721.543179999999</v>
      </c>
      <c r="L51" s="102">
        <f t="shared" si="1"/>
        <v>99.999921393246083</v>
      </c>
    </row>
    <row r="52" spans="2:12" s="46" customFormat="1" ht="25.5">
      <c r="B52" s="54"/>
      <c r="C52" s="14" t="s">
        <v>55</v>
      </c>
      <c r="D52" s="45">
        <v>992</v>
      </c>
      <c r="E52" s="19" t="s">
        <v>8</v>
      </c>
      <c r="F52" s="19" t="s">
        <v>21</v>
      </c>
      <c r="G52" s="44" t="s">
        <v>98</v>
      </c>
      <c r="H52" s="44"/>
      <c r="I52" s="89">
        <f>I53+I57+I62+I68</f>
        <v>11592.346670000001</v>
      </c>
      <c r="J52" s="89">
        <f>J53+J57+J62+J68</f>
        <v>11592.346670000001</v>
      </c>
      <c r="K52" s="89">
        <f>K53+K57+K62+K68</f>
        <v>11592.32667</v>
      </c>
      <c r="L52" s="102">
        <f t="shared" si="1"/>
        <v>99.999827472378371</v>
      </c>
    </row>
    <row r="53" spans="2:12" s="46" customFormat="1" ht="17.25" customHeight="1">
      <c r="B53" s="54"/>
      <c r="C53" s="19" t="s">
        <v>58</v>
      </c>
      <c r="D53" s="45">
        <v>992</v>
      </c>
      <c r="E53" s="19" t="s">
        <v>8</v>
      </c>
      <c r="F53" s="19" t="s">
        <v>21</v>
      </c>
      <c r="G53" s="22" t="s">
        <v>104</v>
      </c>
      <c r="H53" s="44"/>
      <c r="I53" s="89">
        <f t="shared" ref="I53:J55" si="26">I54</f>
        <v>1279.0962400000001</v>
      </c>
      <c r="J53" s="89">
        <f t="shared" si="26"/>
        <v>1279.0962400000001</v>
      </c>
      <c r="K53" s="89">
        <f t="shared" ref="K53:K55" si="27">K54</f>
        <v>1279.0962400000001</v>
      </c>
      <c r="L53" s="102">
        <f t="shared" si="1"/>
        <v>100</v>
      </c>
    </row>
    <row r="54" spans="2:12" s="46" customFormat="1" ht="17.25" customHeight="1">
      <c r="B54" s="54"/>
      <c r="C54" s="19" t="s">
        <v>105</v>
      </c>
      <c r="D54" s="45">
        <v>992</v>
      </c>
      <c r="E54" s="19" t="s">
        <v>8</v>
      </c>
      <c r="F54" s="19" t="s">
        <v>21</v>
      </c>
      <c r="G54" s="22" t="s">
        <v>106</v>
      </c>
      <c r="H54" s="44"/>
      <c r="I54" s="89">
        <f t="shared" si="26"/>
        <v>1279.0962400000001</v>
      </c>
      <c r="J54" s="89">
        <f t="shared" si="26"/>
        <v>1279.0962400000001</v>
      </c>
      <c r="K54" s="89">
        <f t="shared" si="27"/>
        <v>1279.0962400000001</v>
      </c>
      <c r="L54" s="86">
        <f t="shared" si="1"/>
        <v>100</v>
      </c>
    </row>
    <row r="55" spans="2:12" s="46" customFormat="1" ht="76.5">
      <c r="B55" s="54"/>
      <c r="C55" s="38" t="s">
        <v>49</v>
      </c>
      <c r="D55" s="45">
        <v>992</v>
      </c>
      <c r="E55" s="20" t="s">
        <v>8</v>
      </c>
      <c r="F55" s="20" t="s">
        <v>21</v>
      </c>
      <c r="G55" s="37">
        <v>5020110020</v>
      </c>
      <c r="H55" s="44"/>
      <c r="I55" s="89">
        <f t="shared" si="26"/>
        <v>1279.0962400000001</v>
      </c>
      <c r="J55" s="89">
        <f t="shared" si="26"/>
        <v>1279.0962400000001</v>
      </c>
      <c r="K55" s="89">
        <f t="shared" si="27"/>
        <v>1279.0962400000001</v>
      </c>
      <c r="L55" s="102">
        <f t="shared" si="1"/>
        <v>100</v>
      </c>
    </row>
    <row r="56" spans="2:12" s="46" customFormat="1" ht="14.25" customHeight="1">
      <c r="B56" s="54"/>
      <c r="C56" s="14" t="s">
        <v>258</v>
      </c>
      <c r="D56" s="45">
        <v>992</v>
      </c>
      <c r="E56" s="19" t="s">
        <v>8</v>
      </c>
      <c r="F56" s="19" t="s">
        <v>21</v>
      </c>
      <c r="G56" s="37">
        <v>5020110020</v>
      </c>
      <c r="H56" s="44" t="s">
        <v>91</v>
      </c>
      <c r="I56" s="89">
        <f>200+100+50+200+140+590-0.90376</f>
        <v>1279.0962400000001</v>
      </c>
      <c r="J56" s="89">
        <f>200+100+50+200+140+590-0.90376</f>
        <v>1279.0962400000001</v>
      </c>
      <c r="K56" s="89">
        <v>1279.0962400000001</v>
      </c>
      <c r="L56" s="102">
        <f t="shared" si="1"/>
        <v>100</v>
      </c>
    </row>
    <row r="57" spans="2:12" s="46" customFormat="1" ht="18.75" customHeight="1">
      <c r="B57" s="54"/>
      <c r="C57" s="14" t="s">
        <v>60</v>
      </c>
      <c r="D57" s="45">
        <v>992</v>
      </c>
      <c r="E57" s="19" t="s">
        <v>8</v>
      </c>
      <c r="F57" s="19" t="s">
        <v>21</v>
      </c>
      <c r="G57" s="22" t="s">
        <v>107</v>
      </c>
      <c r="H57" s="44"/>
      <c r="I57" s="89">
        <f>I58</f>
        <v>2845.8255800000002</v>
      </c>
      <c r="J57" s="89">
        <f>J58</f>
        <v>2845.8255800000002</v>
      </c>
      <c r="K57" s="89">
        <f t="shared" ref="K57:K58" si="28">K58</f>
        <v>2845.8255800000002</v>
      </c>
      <c r="L57" s="102">
        <f t="shared" si="1"/>
        <v>100</v>
      </c>
    </row>
    <row r="58" spans="2:12" s="46" customFormat="1" ht="63.75">
      <c r="B58" s="54"/>
      <c r="C58" s="14" t="s">
        <v>108</v>
      </c>
      <c r="D58" s="45">
        <v>992</v>
      </c>
      <c r="E58" s="19" t="s">
        <v>8</v>
      </c>
      <c r="F58" s="19" t="s">
        <v>21</v>
      </c>
      <c r="G58" s="22" t="s">
        <v>109</v>
      </c>
      <c r="H58" s="44"/>
      <c r="I58" s="89">
        <f>I59</f>
        <v>2845.8255800000002</v>
      </c>
      <c r="J58" s="89">
        <f>J59</f>
        <v>2845.8255800000002</v>
      </c>
      <c r="K58" s="89">
        <f t="shared" si="28"/>
        <v>2845.8255800000002</v>
      </c>
      <c r="L58" s="102">
        <f t="shared" si="1"/>
        <v>100</v>
      </c>
    </row>
    <row r="59" spans="2:12" s="46" customFormat="1" ht="42.75" customHeight="1">
      <c r="B59" s="54"/>
      <c r="C59" s="19" t="s">
        <v>50</v>
      </c>
      <c r="D59" s="45">
        <v>992</v>
      </c>
      <c r="E59" s="19" t="s">
        <v>8</v>
      </c>
      <c r="F59" s="19" t="s">
        <v>21</v>
      </c>
      <c r="G59" s="22" t="s">
        <v>110</v>
      </c>
      <c r="H59" s="44"/>
      <c r="I59" s="89">
        <f>I60+I61</f>
        <v>2845.8255800000002</v>
      </c>
      <c r="J59" s="89">
        <f>J60+J61</f>
        <v>2845.8255800000002</v>
      </c>
      <c r="K59" s="89">
        <f t="shared" ref="K59" si="29">K60+K61</f>
        <v>2845.8255800000002</v>
      </c>
      <c r="L59" s="102">
        <f t="shared" si="1"/>
        <v>100</v>
      </c>
    </row>
    <row r="60" spans="2:12" s="46" customFormat="1" ht="24" customHeight="1">
      <c r="B60" s="54"/>
      <c r="C60" s="14" t="s">
        <v>61</v>
      </c>
      <c r="D60" s="45">
        <v>992</v>
      </c>
      <c r="E60" s="20" t="s">
        <v>8</v>
      </c>
      <c r="F60" s="20" t="s">
        <v>21</v>
      </c>
      <c r="G60" s="22" t="s">
        <v>110</v>
      </c>
      <c r="H60" s="44" t="s">
        <v>93</v>
      </c>
      <c r="I60" s="89">
        <f>2397.044+60.751+59.4</f>
        <v>2517.1950000000002</v>
      </c>
      <c r="J60" s="89">
        <f>2397.044+60.751+59.4</f>
        <v>2517.1950000000002</v>
      </c>
      <c r="K60" s="89">
        <v>2517.1950000000002</v>
      </c>
      <c r="L60" s="102">
        <f t="shared" si="1"/>
        <v>100</v>
      </c>
    </row>
    <row r="61" spans="2:12" s="46" customFormat="1" ht="66.75" customHeight="1">
      <c r="B61" s="54"/>
      <c r="C61" s="14" t="s">
        <v>258</v>
      </c>
      <c r="D61" s="45">
        <v>992</v>
      </c>
      <c r="E61" s="20" t="s">
        <v>8</v>
      </c>
      <c r="F61" s="20" t="s">
        <v>21</v>
      </c>
      <c r="G61" s="22" t="s">
        <v>110</v>
      </c>
      <c r="H61" s="44" t="s">
        <v>91</v>
      </c>
      <c r="I61" s="89">
        <f>339.3-10.66942</f>
        <v>328.63058000000001</v>
      </c>
      <c r="J61" s="89">
        <f>339.3-10.66942</f>
        <v>328.63058000000001</v>
      </c>
      <c r="K61" s="89">
        <v>328.63058000000001</v>
      </c>
      <c r="L61" s="102">
        <f t="shared" si="1"/>
        <v>100</v>
      </c>
    </row>
    <row r="62" spans="2:12" s="46" customFormat="1" ht="38.25">
      <c r="B62" s="54"/>
      <c r="C62" s="14" t="s">
        <v>262</v>
      </c>
      <c r="D62" s="45">
        <v>992</v>
      </c>
      <c r="E62" s="20" t="s">
        <v>8</v>
      </c>
      <c r="F62" s="20" t="s">
        <v>21</v>
      </c>
      <c r="G62" s="22" t="s">
        <v>111</v>
      </c>
      <c r="H62" s="44"/>
      <c r="I62" s="89">
        <f>I63</f>
        <v>7344.9248500000003</v>
      </c>
      <c r="J62" s="89">
        <f>J63</f>
        <v>7344.9248500000003</v>
      </c>
      <c r="K62" s="89">
        <f t="shared" ref="K62:K63" si="30">K63</f>
        <v>7344.9048499999999</v>
      </c>
      <c r="L62" s="102">
        <f t="shared" si="1"/>
        <v>99.999727703136401</v>
      </c>
    </row>
    <row r="63" spans="2:12" s="46" customFormat="1" ht="51">
      <c r="B63" s="54"/>
      <c r="C63" s="14" t="s">
        <v>112</v>
      </c>
      <c r="D63" s="45">
        <v>992</v>
      </c>
      <c r="E63" s="20" t="s">
        <v>8</v>
      </c>
      <c r="F63" s="20" t="s">
        <v>21</v>
      </c>
      <c r="G63" s="22" t="s">
        <v>113</v>
      </c>
      <c r="H63" s="44"/>
      <c r="I63" s="89">
        <f>I64</f>
        <v>7344.9248500000003</v>
      </c>
      <c r="J63" s="89">
        <f>J64</f>
        <v>7344.9248500000003</v>
      </c>
      <c r="K63" s="89">
        <f t="shared" si="30"/>
        <v>7344.9048499999999</v>
      </c>
      <c r="L63" s="102">
        <f t="shared" si="1"/>
        <v>99.999727703136401</v>
      </c>
    </row>
    <row r="64" spans="2:12" s="46" customFormat="1" ht="25.5">
      <c r="B64" s="54"/>
      <c r="C64" s="19" t="s">
        <v>50</v>
      </c>
      <c r="D64" s="45">
        <v>992</v>
      </c>
      <c r="E64" s="20" t="s">
        <v>8</v>
      </c>
      <c r="F64" s="20" t="s">
        <v>21</v>
      </c>
      <c r="G64" s="22" t="s">
        <v>114</v>
      </c>
      <c r="H64" s="44"/>
      <c r="I64" s="89">
        <f>I65+I66+I67</f>
        <v>7344.9248500000003</v>
      </c>
      <c r="J64" s="89">
        <f>J65+J66+J67</f>
        <v>7344.9248500000003</v>
      </c>
      <c r="K64" s="89">
        <f t="shared" ref="K64" si="31">K65+K66+K67</f>
        <v>7344.9048499999999</v>
      </c>
      <c r="L64" s="102">
        <f t="shared" si="1"/>
        <v>99.999727703136401</v>
      </c>
    </row>
    <row r="65" spans="2:12" s="46" customFormat="1" ht="40.5" customHeight="1">
      <c r="B65" s="54"/>
      <c r="C65" s="14" t="s">
        <v>61</v>
      </c>
      <c r="D65" s="45">
        <v>992</v>
      </c>
      <c r="E65" s="20" t="s">
        <v>8</v>
      </c>
      <c r="F65" s="20" t="s">
        <v>21</v>
      </c>
      <c r="G65" s="22" t="s">
        <v>114</v>
      </c>
      <c r="H65" s="44" t="s">
        <v>93</v>
      </c>
      <c r="I65" s="89">
        <f>5929.129+101.385+138.9+160.52-24.649</f>
        <v>6305.2849999999999</v>
      </c>
      <c r="J65" s="89">
        <f>5929.129+101.385+138.9+160.52-24.649</f>
        <v>6305.2849999999999</v>
      </c>
      <c r="K65" s="89">
        <v>6305.2849999999999</v>
      </c>
      <c r="L65" s="102">
        <f t="shared" si="1"/>
        <v>100</v>
      </c>
    </row>
    <row r="66" spans="2:12" s="46" customFormat="1" ht="54" customHeight="1">
      <c r="B66" s="54"/>
      <c r="C66" s="14" t="s">
        <v>258</v>
      </c>
      <c r="D66" s="45">
        <v>992</v>
      </c>
      <c r="E66" s="20" t="s">
        <v>8</v>
      </c>
      <c r="F66" s="20" t="s">
        <v>21</v>
      </c>
      <c r="G66" s="22" t="s">
        <v>114</v>
      </c>
      <c r="H66" s="44" t="s">
        <v>91</v>
      </c>
      <c r="I66" s="89">
        <f>962.24+36.88749+10.75911-0.03+24.649</f>
        <v>1034.5056</v>
      </c>
      <c r="J66" s="89">
        <f>962.24+36.88749+10.75911-0.03+24.649</f>
        <v>1034.5056</v>
      </c>
      <c r="K66" s="89">
        <f>1034.5356-0.05</f>
        <v>1034.4856</v>
      </c>
      <c r="L66" s="102">
        <f t="shared" si="1"/>
        <v>99.998066709353722</v>
      </c>
    </row>
    <row r="67" spans="2:12" s="46" customFormat="1" ht="26.25" customHeight="1">
      <c r="B67" s="54"/>
      <c r="C67" s="14" t="s">
        <v>57</v>
      </c>
      <c r="D67" s="45">
        <v>992</v>
      </c>
      <c r="E67" s="20" t="s">
        <v>8</v>
      </c>
      <c r="F67" s="20" t="s">
        <v>21</v>
      </c>
      <c r="G67" s="22" t="s">
        <v>114</v>
      </c>
      <c r="H67" s="44" t="s">
        <v>92</v>
      </c>
      <c r="I67" s="89">
        <f>13.5-8.36575</f>
        <v>5.1342499999999998</v>
      </c>
      <c r="J67" s="89">
        <f>13.5-8.36575</f>
        <v>5.1342499999999998</v>
      </c>
      <c r="K67" s="89">
        <v>5.1342499999999998</v>
      </c>
      <c r="L67" s="102">
        <f t="shared" si="1"/>
        <v>100</v>
      </c>
    </row>
    <row r="68" spans="2:12" s="46" customFormat="1" ht="25.5">
      <c r="B68" s="54"/>
      <c r="C68" s="14" t="s">
        <v>59</v>
      </c>
      <c r="D68" s="45">
        <v>992</v>
      </c>
      <c r="E68" s="19" t="s">
        <v>8</v>
      </c>
      <c r="F68" s="19" t="s">
        <v>21</v>
      </c>
      <c r="G68" s="22" t="s">
        <v>115</v>
      </c>
      <c r="H68" s="44"/>
      <c r="I68" s="89">
        <f t="shared" ref="I68:J70" si="32">I69</f>
        <v>122.5</v>
      </c>
      <c r="J68" s="89">
        <f t="shared" si="32"/>
        <v>122.5</v>
      </c>
      <c r="K68" s="89">
        <f t="shared" ref="K68:K70" si="33">K69</f>
        <v>122.5</v>
      </c>
      <c r="L68" s="102">
        <f t="shared" si="1"/>
        <v>100</v>
      </c>
    </row>
    <row r="69" spans="2:12" s="46" customFormat="1" ht="69" customHeight="1">
      <c r="B69" s="54"/>
      <c r="C69" s="14" t="s">
        <v>116</v>
      </c>
      <c r="D69" s="45">
        <v>992</v>
      </c>
      <c r="E69" s="19" t="s">
        <v>8</v>
      </c>
      <c r="F69" s="19" t="s">
        <v>21</v>
      </c>
      <c r="G69" s="22" t="s">
        <v>117</v>
      </c>
      <c r="H69" s="44"/>
      <c r="I69" s="89">
        <f t="shared" si="32"/>
        <v>122.5</v>
      </c>
      <c r="J69" s="89">
        <f t="shared" si="32"/>
        <v>122.5</v>
      </c>
      <c r="K69" s="89">
        <f t="shared" si="33"/>
        <v>122.5</v>
      </c>
      <c r="L69" s="102">
        <f t="shared" si="1"/>
        <v>100</v>
      </c>
    </row>
    <row r="70" spans="2:12" s="46" customFormat="1" ht="71.25" customHeight="1">
      <c r="B70" s="54"/>
      <c r="C70" s="19" t="s">
        <v>118</v>
      </c>
      <c r="D70" s="45">
        <v>992</v>
      </c>
      <c r="E70" s="19" t="s">
        <v>8</v>
      </c>
      <c r="F70" s="19" t="s">
        <v>21</v>
      </c>
      <c r="G70" s="22" t="s">
        <v>119</v>
      </c>
      <c r="H70" s="44"/>
      <c r="I70" s="89">
        <f t="shared" si="32"/>
        <v>122.5</v>
      </c>
      <c r="J70" s="89">
        <f t="shared" si="32"/>
        <v>122.5</v>
      </c>
      <c r="K70" s="89">
        <f t="shared" si="33"/>
        <v>122.5</v>
      </c>
      <c r="L70" s="102">
        <f t="shared" si="1"/>
        <v>100</v>
      </c>
    </row>
    <row r="71" spans="2:12" s="46" customFormat="1" ht="26.25" customHeight="1">
      <c r="B71" s="54"/>
      <c r="C71" s="14" t="s">
        <v>162</v>
      </c>
      <c r="D71" s="45">
        <v>992</v>
      </c>
      <c r="E71" s="19" t="s">
        <v>8</v>
      </c>
      <c r="F71" s="19" t="s">
        <v>21</v>
      </c>
      <c r="G71" s="22" t="s">
        <v>119</v>
      </c>
      <c r="H71" s="44" t="s">
        <v>51</v>
      </c>
      <c r="I71" s="89">
        <f>150-27.5</f>
        <v>122.5</v>
      </c>
      <c r="J71" s="89">
        <f>150-27.5</f>
        <v>122.5</v>
      </c>
      <c r="K71" s="89">
        <v>122.5</v>
      </c>
      <c r="L71" s="102">
        <f t="shared" si="1"/>
        <v>100</v>
      </c>
    </row>
    <row r="72" spans="2:12" s="46" customFormat="1" ht="68.25" customHeight="1">
      <c r="B72" s="90"/>
      <c r="C72" s="14" t="s">
        <v>164</v>
      </c>
      <c r="D72" s="45">
        <v>992</v>
      </c>
      <c r="E72" s="20" t="s">
        <v>8</v>
      </c>
      <c r="F72" s="20" t="s">
        <v>21</v>
      </c>
      <c r="G72" s="39">
        <v>5200000000</v>
      </c>
      <c r="H72" s="22"/>
      <c r="I72" s="91">
        <f>I74</f>
        <v>307.553</v>
      </c>
      <c r="J72" s="91">
        <f>J74</f>
        <v>307.553</v>
      </c>
      <c r="K72" s="91">
        <f t="shared" ref="K72" si="34">K74</f>
        <v>307.553</v>
      </c>
      <c r="L72" s="102">
        <f t="shared" si="1"/>
        <v>100</v>
      </c>
    </row>
    <row r="73" spans="2:12" s="46" customFormat="1" ht="63.75">
      <c r="B73" s="90"/>
      <c r="C73" s="14" t="s">
        <v>165</v>
      </c>
      <c r="D73" s="45">
        <v>992</v>
      </c>
      <c r="E73" s="20" t="s">
        <v>8</v>
      </c>
      <c r="F73" s="20" t="s">
        <v>21</v>
      </c>
      <c r="G73" s="39">
        <v>5210000000</v>
      </c>
      <c r="H73" s="22"/>
      <c r="I73" s="91">
        <f>I75</f>
        <v>307.553</v>
      </c>
      <c r="J73" s="91">
        <f>J75</f>
        <v>307.553</v>
      </c>
      <c r="K73" s="91">
        <f t="shared" ref="K73" si="35">K75</f>
        <v>307.553</v>
      </c>
      <c r="L73" s="102">
        <f t="shared" si="1"/>
        <v>100</v>
      </c>
    </row>
    <row r="74" spans="2:12" s="46" customFormat="1" ht="18.75" customHeight="1">
      <c r="B74" s="90"/>
      <c r="C74" s="14" t="s">
        <v>120</v>
      </c>
      <c r="D74" s="45">
        <v>992</v>
      </c>
      <c r="E74" s="20" t="s">
        <v>8</v>
      </c>
      <c r="F74" s="20" t="s">
        <v>21</v>
      </c>
      <c r="G74" s="39">
        <v>5210100000</v>
      </c>
      <c r="H74" s="22"/>
      <c r="I74" s="91">
        <f>I75</f>
        <v>307.553</v>
      </c>
      <c r="J74" s="91">
        <f>J75</f>
        <v>307.553</v>
      </c>
      <c r="K74" s="91">
        <f t="shared" ref="K74:K75" si="36">K75</f>
        <v>307.553</v>
      </c>
      <c r="L74" s="102">
        <f t="shared" si="1"/>
        <v>100</v>
      </c>
    </row>
    <row r="75" spans="2:12" s="46" customFormat="1" ht="42.75" customHeight="1">
      <c r="B75" s="90"/>
      <c r="C75" s="14" t="s">
        <v>121</v>
      </c>
      <c r="D75" s="45">
        <v>992</v>
      </c>
      <c r="E75" s="20" t="s">
        <v>8</v>
      </c>
      <c r="F75" s="20" t="s">
        <v>21</v>
      </c>
      <c r="G75" s="39">
        <v>5210110030</v>
      </c>
      <c r="H75" s="22"/>
      <c r="I75" s="91">
        <f>I76</f>
        <v>307.553</v>
      </c>
      <c r="J75" s="91">
        <f>J76</f>
        <v>307.553</v>
      </c>
      <c r="K75" s="91">
        <f t="shared" si="36"/>
        <v>307.553</v>
      </c>
      <c r="L75" s="102">
        <f t="shared" si="1"/>
        <v>100</v>
      </c>
    </row>
    <row r="76" spans="2:12" s="46" customFormat="1" ht="54" customHeight="1">
      <c r="B76" s="90"/>
      <c r="C76" s="14" t="s">
        <v>258</v>
      </c>
      <c r="D76" s="45">
        <v>992</v>
      </c>
      <c r="E76" s="20" t="s">
        <v>8</v>
      </c>
      <c r="F76" s="20" t="s">
        <v>21</v>
      </c>
      <c r="G76" s="39">
        <v>5210110030</v>
      </c>
      <c r="H76" s="22" t="s">
        <v>91</v>
      </c>
      <c r="I76" s="91">
        <f>271.5+36.053</f>
        <v>307.553</v>
      </c>
      <c r="J76" s="91">
        <f>271.5+36.053</f>
        <v>307.553</v>
      </c>
      <c r="K76" s="91">
        <v>307.553</v>
      </c>
      <c r="L76" s="102">
        <f t="shared" ref="L76:L136" si="37">K76/J76*100</f>
        <v>100</v>
      </c>
    </row>
    <row r="77" spans="2:12" s="46" customFormat="1" ht="18" customHeight="1">
      <c r="B77" s="90"/>
      <c r="C77" s="38" t="s">
        <v>62</v>
      </c>
      <c r="D77" s="45">
        <v>992</v>
      </c>
      <c r="E77" s="19" t="s">
        <v>8</v>
      </c>
      <c r="F77" s="19" t="s">
        <v>21</v>
      </c>
      <c r="G77" s="39">
        <v>5300000000</v>
      </c>
      <c r="H77" s="40"/>
      <c r="I77" s="91">
        <f>I79</f>
        <v>75.116100000000003</v>
      </c>
      <c r="J77" s="91">
        <f>J79</f>
        <v>75.116100000000003</v>
      </c>
      <c r="K77" s="91">
        <f t="shared" ref="K77" si="38">K79</f>
        <v>75.116100000000003</v>
      </c>
      <c r="L77" s="102">
        <f t="shared" si="37"/>
        <v>100</v>
      </c>
    </row>
    <row r="78" spans="2:12" s="46" customFormat="1" ht="63.75">
      <c r="B78" s="90"/>
      <c r="C78" s="14" t="s">
        <v>163</v>
      </c>
      <c r="D78" s="45">
        <v>992</v>
      </c>
      <c r="E78" s="19" t="s">
        <v>8</v>
      </c>
      <c r="F78" s="19" t="s">
        <v>21</v>
      </c>
      <c r="G78" s="39">
        <v>5310000000</v>
      </c>
      <c r="H78" s="40"/>
      <c r="I78" s="91">
        <f>I80</f>
        <v>75.116100000000003</v>
      </c>
      <c r="J78" s="91">
        <f>J80</f>
        <v>75.116100000000003</v>
      </c>
      <c r="K78" s="91">
        <f t="shared" ref="K78" si="39">K80</f>
        <v>75.116100000000003</v>
      </c>
      <c r="L78" s="102">
        <f t="shared" si="37"/>
        <v>100</v>
      </c>
    </row>
    <row r="79" spans="2:12" s="46" customFormat="1" ht="38.25" customHeight="1">
      <c r="B79" s="90"/>
      <c r="C79" s="68" t="s">
        <v>243</v>
      </c>
      <c r="D79" s="45">
        <v>992</v>
      </c>
      <c r="E79" s="19" t="s">
        <v>8</v>
      </c>
      <c r="F79" s="19" t="s">
        <v>21</v>
      </c>
      <c r="G79" s="39">
        <v>5310100000</v>
      </c>
      <c r="H79" s="40"/>
      <c r="I79" s="91">
        <f>I80</f>
        <v>75.116100000000003</v>
      </c>
      <c r="J79" s="91">
        <f>J80</f>
        <v>75.116100000000003</v>
      </c>
      <c r="K79" s="91">
        <f t="shared" ref="K79:K80" si="40">K80</f>
        <v>75.116100000000003</v>
      </c>
      <c r="L79" s="102">
        <f t="shared" si="37"/>
        <v>100</v>
      </c>
    </row>
    <row r="80" spans="2:12" ht="62.25" customHeight="1">
      <c r="B80" s="90"/>
      <c r="C80" s="69" t="s">
        <v>244</v>
      </c>
      <c r="D80" s="70">
        <v>992</v>
      </c>
      <c r="E80" s="68" t="s">
        <v>8</v>
      </c>
      <c r="F80" s="68" t="s">
        <v>21</v>
      </c>
      <c r="G80" s="67">
        <v>5310110050</v>
      </c>
      <c r="H80" s="71"/>
      <c r="I80" s="95">
        <f>I81</f>
        <v>75.116100000000003</v>
      </c>
      <c r="J80" s="95">
        <f>J81</f>
        <v>75.116100000000003</v>
      </c>
      <c r="K80" s="95">
        <f t="shared" si="40"/>
        <v>75.116100000000003</v>
      </c>
      <c r="L80" s="102">
        <f t="shared" si="37"/>
        <v>100</v>
      </c>
    </row>
    <row r="81" spans="2:12" ht="38.25">
      <c r="B81" s="90"/>
      <c r="C81" s="14" t="s">
        <v>258</v>
      </c>
      <c r="D81" s="70">
        <v>992</v>
      </c>
      <c r="E81" s="72" t="s">
        <v>8</v>
      </c>
      <c r="F81" s="72" t="s">
        <v>21</v>
      </c>
      <c r="G81" s="67">
        <v>5310110050</v>
      </c>
      <c r="H81" s="59" t="s">
        <v>91</v>
      </c>
      <c r="I81" s="95">
        <f>25+74.608-24.4919</f>
        <v>75.116100000000003</v>
      </c>
      <c r="J81" s="95">
        <f>25+74.608-24.4919</f>
        <v>75.116100000000003</v>
      </c>
      <c r="K81" s="95">
        <v>75.116100000000003</v>
      </c>
      <c r="L81" s="102">
        <f t="shared" si="37"/>
        <v>100</v>
      </c>
    </row>
    <row r="82" spans="2:12" ht="70.5" customHeight="1">
      <c r="B82" s="90"/>
      <c r="C82" s="14" t="s">
        <v>203</v>
      </c>
      <c r="D82" s="45">
        <v>992</v>
      </c>
      <c r="E82" s="20" t="s">
        <v>8</v>
      </c>
      <c r="F82" s="20" t="s">
        <v>21</v>
      </c>
      <c r="G82" s="39">
        <v>5400000000</v>
      </c>
      <c r="H82" s="39"/>
      <c r="I82" s="91">
        <f>I83</f>
        <v>10</v>
      </c>
      <c r="J82" s="91">
        <f>J83</f>
        <v>10</v>
      </c>
      <c r="K82" s="91">
        <f t="shared" ref="K82:K83" si="41">K83</f>
        <v>10</v>
      </c>
      <c r="L82" s="102">
        <f t="shared" si="37"/>
        <v>100</v>
      </c>
    </row>
    <row r="83" spans="2:12" s="46" customFormat="1" ht="27.75" customHeight="1">
      <c r="B83" s="90"/>
      <c r="C83" s="14" t="s">
        <v>168</v>
      </c>
      <c r="D83" s="45">
        <v>992</v>
      </c>
      <c r="E83" s="20" t="s">
        <v>8</v>
      </c>
      <c r="F83" s="20" t="s">
        <v>21</v>
      </c>
      <c r="G83" s="39">
        <v>5410000000</v>
      </c>
      <c r="H83" s="39"/>
      <c r="I83" s="91">
        <f>I84</f>
        <v>10</v>
      </c>
      <c r="J83" s="91">
        <f>J84</f>
        <v>10</v>
      </c>
      <c r="K83" s="91">
        <f t="shared" si="41"/>
        <v>10</v>
      </c>
      <c r="L83" s="102">
        <f t="shared" si="37"/>
        <v>100</v>
      </c>
    </row>
    <row r="84" spans="2:12" s="46" customFormat="1" ht="28.5" customHeight="1">
      <c r="B84" s="90"/>
      <c r="C84" s="18" t="s">
        <v>123</v>
      </c>
      <c r="D84" s="45">
        <v>992</v>
      </c>
      <c r="E84" s="20" t="s">
        <v>8</v>
      </c>
      <c r="F84" s="20" t="s">
        <v>21</v>
      </c>
      <c r="G84" s="39">
        <v>5410100000</v>
      </c>
      <c r="H84" s="39"/>
      <c r="I84" s="91">
        <f>I86</f>
        <v>10</v>
      </c>
      <c r="J84" s="91">
        <f>J86</f>
        <v>10</v>
      </c>
      <c r="K84" s="91">
        <f t="shared" ref="K84" si="42">K86</f>
        <v>10</v>
      </c>
      <c r="L84" s="102">
        <f t="shared" si="37"/>
        <v>100</v>
      </c>
    </row>
    <row r="85" spans="2:12" s="46" customFormat="1" ht="30.75" customHeight="1">
      <c r="B85" s="90"/>
      <c r="C85" s="18" t="s">
        <v>124</v>
      </c>
      <c r="D85" s="45">
        <v>992</v>
      </c>
      <c r="E85" s="20" t="s">
        <v>8</v>
      </c>
      <c r="F85" s="20" t="s">
        <v>21</v>
      </c>
      <c r="G85" s="39">
        <v>5410110120</v>
      </c>
      <c r="H85" s="39"/>
      <c r="I85" s="91">
        <f>I86</f>
        <v>10</v>
      </c>
      <c r="J85" s="91">
        <f>J86</f>
        <v>10</v>
      </c>
      <c r="K85" s="91">
        <f t="shared" ref="K85" si="43">K86</f>
        <v>10</v>
      </c>
      <c r="L85" s="102">
        <f t="shared" si="37"/>
        <v>100</v>
      </c>
    </row>
    <row r="86" spans="2:12" s="46" customFormat="1" ht="38.25">
      <c r="B86" s="90"/>
      <c r="C86" s="14" t="s">
        <v>258</v>
      </c>
      <c r="D86" s="45">
        <v>992</v>
      </c>
      <c r="E86" s="20" t="s">
        <v>8</v>
      </c>
      <c r="F86" s="20" t="s">
        <v>21</v>
      </c>
      <c r="G86" s="39">
        <v>5410110120</v>
      </c>
      <c r="H86" s="39">
        <v>240</v>
      </c>
      <c r="I86" s="91">
        <v>10</v>
      </c>
      <c r="J86" s="91">
        <v>10</v>
      </c>
      <c r="K86" s="91">
        <v>10</v>
      </c>
      <c r="L86" s="102">
        <f t="shared" si="37"/>
        <v>100</v>
      </c>
    </row>
    <row r="87" spans="2:12" s="46" customFormat="1" ht="85.5" customHeight="1">
      <c r="B87" s="33"/>
      <c r="C87" s="64" t="s">
        <v>230</v>
      </c>
      <c r="D87" s="45">
        <v>992</v>
      </c>
      <c r="E87" s="20" t="s">
        <v>8</v>
      </c>
      <c r="F87" s="20" t="s">
        <v>21</v>
      </c>
      <c r="G87" s="22" t="s">
        <v>263</v>
      </c>
      <c r="H87" s="39"/>
      <c r="I87" s="91">
        <f t="shared" ref="I87:J89" si="44">I88</f>
        <v>31.5</v>
      </c>
      <c r="J87" s="91">
        <f t="shared" si="44"/>
        <v>31.5</v>
      </c>
      <c r="K87" s="91">
        <f t="shared" ref="K87:K89" si="45">K88</f>
        <v>31.5</v>
      </c>
      <c r="L87" s="102">
        <f t="shared" si="37"/>
        <v>100</v>
      </c>
    </row>
    <row r="88" spans="2:12" s="46" customFormat="1" ht="47.25" customHeight="1">
      <c r="B88" s="33"/>
      <c r="C88" s="64" t="s">
        <v>231</v>
      </c>
      <c r="D88" s="45">
        <v>992</v>
      </c>
      <c r="E88" s="20" t="s">
        <v>8</v>
      </c>
      <c r="F88" s="20" t="s">
        <v>21</v>
      </c>
      <c r="G88" s="22" t="s">
        <v>264</v>
      </c>
      <c r="H88" s="39"/>
      <c r="I88" s="91">
        <f t="shared" si="44"/>
        <v>31.5</v>
      </c>
      <c r="J88" s="91">
        <f t="shared" si="44"/>
        <v>31.5</v>
      </c>
      <c r="K88" s="91">
        <f t="shared" si="45"/>
        <v>31.5</v>
      </c>
      <c r="L88" s="102">
        <f t="shared" si="37"/>
        <v>100</v>
      </c>
    </row>
    <row r="89" spans="2:12" s="46" customFormat="1" ht="25.5">
      <c r="B89" s="33"/>
      <c r="C89" s="19" t="s">
        <v>44</v>
      </c>
      <c r="D89" s="45">
        <v>992</v>
      </c>
      <c r="E89" s="20" t="s">
        <v>8</v>
      </c>
      <c r="F89" s="20" t="s">
        <v>21</v>
      </c>
      <c r="G89" s="22" t="s">
        <v>265</v>
      </c>
      <c r="H89" s="39"/>
      <c r="I89" s="91">
        <f t="shared" si="44"/>
        <v>31.5</v>
      </c>
      <c r="J89" s="91">
        <f t="shared" si="44"/>
        <v>31.5</v>
      </c>
      <c r="K89" s="91">
        <f t="shared" si="45"/>
        <v>31.5</v>
      </c>
      <c r="L89" s="102">
        <f t="shared" si="37"/>
        <v>100</v>
      </c>
    </row>
    <row r="90" spans="2:12" s="46" customFormat="1" ht="15.75" customHeight="1">
      <c r="B90" s="33"/>
      <c r="C90" s="14" t="s">
        <v>14</v>
      </c>
      <c r="D90" s="45">
        <v>992</v>
      </c>
      <c r="E90" s="20" t="s">
        <v>8</v>
      </c>
      <c r="F90" s="20" t="s">
        <v>21</v>
      </c>
      <c r="G90" s="22" t="s">
        <v>265</v>
      </c>
      <c r="H90" s="39">
        <v>540</v>
      </c>
      <c r="I90" s="91">
        <f>27.6+3.9</f>
        <v>31.5</v>
      </c>
      <c r="J90" s="91">
        <f>27.6+3.9</f>
        <v>31.5</v>
      </c>
      <c r="K90" s="91">
        <v>31.5</v>
      </c>
      <c r="L90" s="102">
        <f t="shared" si="37"/>
        <v>100</v>
      </c>
    </row>
    <row r="91" spans="2:12" s="46" customFormat="1" ht="15.75" customHeight="1">
      <c r="B91" s="33"/>
      <c r="C91" s="14" t="s">
        <v>280</v>
      </c>
      <c r="D91" s="45">
        <v>992</v>
      </c>
      <c r="E91" s="20" t="s">
        <v>8</v>
      </c>
      <c r="F91" s="20" t="s">
        <v>21</v>
      </c>
      <c r="G91" s="39">
        <v>9000000000</v>
      </c>
      <c r="H91" s="39"/>
      <c r="I91" s="63">
        <f t="shared" ref="I91:J93" si="46">I92</f>
        <v>705.03741000000002</v>
      </c>
      <c r="J91" s="63">
        <f t="shared" si="46"/>
        <v>705.03741000000002</v>
      </c>
      <c r="K91" s="63">
        <f t="shared" ref="K91:K93" si="47">K92</f>
        <v>705.04741000000001</v>
      </c>
      <c r="L91" s="102">
        <f t="shared" si="37"/>
        <v>100.00141836445246</v>
      </c>
    </row>
    <row r="92" spans="2:12" s="46" customFormat="1" ht="27.75" customHeight="1">
      <c r="B92" s="33"/>
      <c r="C92" s="14" t="s">
        <v>259</v>
      </c>
      <c r="D92" s="45">
        <v>992</v>
      </c>
      <c r="E92" s="20" t="s">
        <v>8</v>
      </c>
      <c r="F92" s="20" t="s">
        <v>21</v>
      </c>
      <c r="G92" s="39">
        <v>9010000000</v>
      </c>
      <c r="H92" s="39"/>
      <c r="I92" s="63">
        <f t="shared" si="46"/>
        <v>705.03741000000002</v>
      </c>
      <c r="J92" s="63">
        <f t="shared" si="46"/>
        <v>705.03741000000002</v>
      </c>
      <c r="K92" s="63">
        <f t="shared" si="47"/>
        <v>705.04741000000001</v>
      </c>
      <c r="L92" s="102">
        <f t="shared" si="37"/>
        <v>100.00141836445246</v>
      </c>
    </row>
    <row r="93" spans="2:12" s="46" customFormat="1" ht="16.5" customHeight="1">
      <c r="B93" s="33"/>
      <c r="C93" s="14" t="s">
        <v>281</v>
      </c>
      <c r="D93" s="45">
        <v>992</v>
      </c>
      <c r="E93" s="20" t="s">
        <v>8</v>
      </c>
      <c r="F93" s="20" t="s">
        <v>21</v>
      </c>
      <c r="G93" s="39">
        <v>9010010230</v>
      </c>
      <c r="H93" s="39"/>
      <c r="I93" s="63">
        <f t="shared" si="46"/>
        <v>705.03741000000002</v>
      </c>
      <c r="J93" s="63">
        <f t="shared" si="46"/>
        <v>705.03741000000002</v>
      </c>
      <c r="K93" s="63">
        <f t="shared" si="47"/>
        <v>705.04741000000001</v>
      </c>
      <c r="L93" s="102">
        <f t="shared" si="37"/>
        <v>100.00141836445246</v>
      </c>
    </row>
    <row r="94" spans="2:12" s="46" customFormat="1" ht="33.75" customHeight="1">
      <c r="B94" s="33"/>
      <c r="C94" s="14" t="s">
        <v>54</v>
      </c>
      <c r="D94" s="45">
        <v>992</v>
      </c>
      <c r="E94" s="20" t="s">
        <v>8</v>
      </c>
      <c r="F94" s="20" t="s">
        <v>21</v>
      </c>
      <c r="G94" s="39">
        <v>9010010230</v>
      </c>
      <c r="H94" s="39">
        <v>240</v>
      </c>
      <c r="I94" s="63">
        <f>599.32352+100+5.72389-0.01</f>
        <v>705.03741000000002</v>
      </c>
      <c r="J94" s="63">
        <f>599.32352+100+5.72389-0.01</f>
        <v>705.03741000000002</v>
      </c>
      <c r="K94" s="63">
        <v>705.04741000000001</v>
      </c>
      <c r="L94" s="102">
        <f t="shared" si="37"/>
        <v>100.00141836445246</v>
      </c>
    </row>
    <row r="95" spans="2:12" s="46" customFormat="1" ht="15.75" customHeight="1">
      <c r="B95" s="49"/>
      <c r="C95" s="50" t="s">
        <v>22</v>
      </c>
      <c r="D95" s="45">
        <v>992</v>
      </c>
      <c r="E95" s="52" t="s">
        <v>10</v>
      </c>
      <c r="F95" s="52"/>
      <c r="G95" s="52"/>
      <c r="H95" s="53"/>
      <c r="I95" s="88">
        <f>I96</f>
        <v>259.8</v>
      </c>
      <c r="J95" s="88">
        <f>J96</f>
        <v>259.8</v>
      </c>
      <c r="K95" s="88">
        <f t="shared" ref="K95:K96" si="48">K96</f>
        <v>259.8</v>
      </c>
      <c r="L95" s="102">
        <f t="shared" si="37"/>
        <v>100</v>
      </c>
    </row>
    <row r="96" spans="2:12" s="46" customFormat="1" ht="15" customHeight="1">
      <c r="B96" s="54"/>
      <c r="C96" s="14" t="s">
        <v>23</v>
      </c>
      <c r="D96" s="45">
        <v>992</v>
      </c>
      <c r="E96" s="20" t="s">
        <v>10</v>
      </c>
      <c r="F96" s="20" t="s">
        <v>24</v>
      </c>
      <c r="G96" s="20"/>
      <c r="H96" s="22"/>
      <c r="I96" s="89">
        <f>I97</f>
        <v>259.8</v>
      </c>
      <c r="J96" s="89">
        <f>J97</f>
        <v>259.8</v>
      </c>
      <c r="K96" s="89">
        <f t="shared" si="48"/>
        <v>259.8</v>
      </c>
      <c r="L96" s="102">
        <f t="shared" si="37"/>
        <v>100</v>
      </c>
    </row>
    <row r="97" spans="2:12" s="46" customFormat="1" ht="41.25" customHeight="1">
      <c r="B97" s="54"/>
      <c r="C97" s="19" t="s">
        <v>45</v>
      </c>
      <c r="D97" s="45">
        <v>992</v>
      </c>
      <c r="E97" s="20" t="s">
        <v>10</v>
      </c>
      <c r="F97" s="20" t="s">
        <v>24</v>
      </c>
      <c r="G97" s="37">
        <v>8700000000</v>
      </c>
      <c r="H97" s="22"/>
      <c r="I97" s="89">
        <f>I99</f>
        <v>259.8</v>
      </c>
      <c r="J97" s="89">
        <f>J99</f>
        <v>259.8</v>
      </c>
      <c r="K97" s="89">
        <f t="shared" ref="K97" si="49">K99</f>
        <v>259.8</v>
      </c>
      <c r="L97" s="102">
        <f t="shared" si="37"/>
        <v>100</v>
      </c>
    </row>
    <row r="98" spans="2:12" s="46" customFormat="1" ht="40.5" customHeight="1">
      <c r="B98" s="54"/>
      <c r="C98" s="19" t="s">
        <v>154</v>
      </c>
      <c r="D98" s="45">
        <v>992</v>
      </c>
      <c r="E98" s="20" t="s">
        <v>10</v>
      </c>
      <c r="F98" s="20" t="s">
        <v>24</v>
      </c>
      <c r="G98" s="37">
        <v>8710000000</v>
      </c>
      <c r="H98" s="22"/>
      <c r="I98" s="89">
        <f>I100</f>
        <v>259.8</v>
      </c>
      <c r="J98" s="89">
        <f>J100</f>
        <v>259.8</v>
      </c>
      <c r="K98" s="89">
        <f t="shared" ref="K98" si="50">K100</f>
        <v>259.8</v>
      </c>
      <c r="L98" s="102">
        <f t="shared" si="37"/>
        <v>100</v>
      </c>
    </row>
    <row r="99" spans="2:12" s="46" customFormat="1" ht="54.75" customHeight="1">
      <c r="B99" s="54"/>
      <c r="C99" s="14" t="s">
        <v>282</v>
      </c>
      <c r="D99" s="45">
        <v>992</v>
      </c>
      <c r="E99" s="20" t="s">
        <v>10</v>
      </c>
      <c r="F99" s="20" t="s">
        <v>24</v>
      </c>
      <c r="G99" s="22" t="s">
        <v>266</v>
      </c>
      <c r="H99" s="22"/>
      <c r="I99" s="89">
        <f>I100</f>
        <v>259.8</v>
      </c>
      <c r="J99" s="89">
        <f>J100</f>
        <v>259.8</v>
      </c>
      <c r="K99" s="89">
        <f t="shared" ref="K99" si="51">K100</f>
        <v>259.8</v>
      </c>
      <c r="L99" s="86">
        <f t="shared" si="37"/>
        <v>100</v>
      </c>
    </row>
    <row r="100" spans="2:12" s="46" customFormat="1" ht="24.75" customHeight="1">
      <c r="B100" s="54"/>
      <c r="C100" s="14" t="s">
        <v>152</v>
      </c>
      <c r="D100" s="45">
        <v>992</v>
      </c>
      <c r="E100" s="20" t="s">
        <v>10</v>
      </c>
      <c r="F100" s="20" t="s">
        <v>24</v>
      </c>
      <c r="G100" s="22" t="s">
        <v>266</v>
      </c>
      <c r="H100" s="22" t="s">
        <v>90</v>
      </c>
      <c r="I100" s="89">
        <f>247.4-1.4+13.8</f>
        <v>259.8</v>
      </c>
      <c r="J100" s="89">
        <f>247.4-1.4+13.8</f>
        <v>259.8</v>
      </c>
      <c r="K100" s="89">
        <v>259.8</v>
      </c>
      <c r="L100" s="86">
        <f t="shared" si="37"/>
        <v>100</v>
      </c>
    </row>
    <row r="101" spans="2:12" s="46" customFormat="1" ht="33" customHeight="1">
      <c r="B101" s="49"/>
      <c r="C101" s="50" t="s">
        <v>25</v>
      </c>
      <c r="D101" s="45">
        <v>992</v>
      </c>
      <c r="E101" s="55" t="s">
        <v>24</v>
      </c>
      <c r="F101" s="55"/>
      <c r="G101" s="55"/>
      <c r="H101" s="56"/>
      <c r="I101" s="88">
        <f>I102+I108</f>
        <v>366.68700000000001</v>
      </c>
      <c r="J101" s="88">
        <f>J102+J108</f>
        <v>366.68700000000001</v>
      </c>
      <c r="K101" s="88">
        <f t="shared" ref="K101" si="52">K102+K108</f>
        <v>366.68700000000001</v>
      </c>
      <c r="L101" s="102">
        <f t="shared" si="37"/>
        <v>100</v>
      </c>
    </row>
    <row r="102" spans="2:12" s="46" customFormat="1" ht="25.5" customHeight="1">
      <c r="B102" s="54"/>
      <c r="C102" s="14" t="s">
        <v>267</v>
      </c>
      <c r="D102" s="45">
        <v>992</v>
      </c>
      <c r="E102" s="20" t="s">
        <v>24</v>
      </c>
      <c r="F102" s="20" t="s">
        <v>141</v>
      </c>
      <c r="G102" s="20"/>
      <c r="H102" s="22"/>
      <c r="I102" s="89">
        <f>I103</f>
        <v>9.1999999999999993</v>
      </c>
      <c r="J102" s="89">
        <f>J103</f>
        <v>9.1999999999999993</v>
      </c>
      <c r="K102" s="89">
        <f t="shared" ref="K102:K103" si="53">K103</f>
        <v>9.1999999999999993</v>
      </c>
      <c r="L102" s="102">
        <f t="shared" si="37"/>
        <v>100</v>
      </c>
    </row>
    <row r="103" spans="2:12" s="46" customFormat="1" ht="25.5" customHeight="1">
      <c r="B103" s="54"/>
      <c r="C103" s="14" t="s">
        <v>67</v>
      </c>
      <c r="D103" s="45">
        <v>992</v>
      </c>
      <c r="E103" s="20" t="s">
        <v>24</v>
      </c>
      <c r="F103" s="20" t="s">
        <v>141</v>
      </c>
      <c r="G103" s="22" t="s">
        <v>175</v>
      </c>
      <c r="H103" s="22"/>
      <c r="I103" s="89">
        <f>I104</f>
        <v>9.1999999999999993</v>
      </c>
      <c r="J103" s="89">
        <f>J104</f>
        <v>9.1999999999999993</v>
      </c>
      <c r="K103" s="89">
        <f t="shared" si="53"/>
        <v>9.1999999999999993</v>
      </c>
      <c r="L103" s="102">
        <f t="shared" si="37"/>
        <v>100</v>
      </c>
    </row>
    <row r="104" spans="2:12" s="46" customFormat="1" ht="38.25">
      <c r="B104" s="54"/>
      <c r="C104" s="14" t="s">
        <v>126</v>
      </c>
      <c r="D104" s="45">
        <v>992</v>
      </c>
      <c r="E104" s="20" t="s">
        <v>24</v>
      </c>
      <c r="F104" s="20" t="s">
        <v>141</v>
      </c>
      <c r="G104" s="22" t="s">
        <v>176</v>
      </c>
      <c r="H104" s="22"/>
      <c r="I104" s="89">
        <f>I106</f>
        <v>9.1999999999999993</v>
      </c>
      <c r="J104" s="89">
        <f>J106</f>
        <v>9.1999999999999993</v>
      </c>
      <c r="K104" s="89">
        <f t="shared" ref="K104" si="54">K106</f>
        <v>9.1999999999999993</v>
      </c>
      <c r="L104" s="86">
        <f t="shared" si="37"/>
        <v>100</v>
      </c>
    </row>
    <row r="105" spans="2:12" s="46" customFormat="1" ht="38.25">
      <c r="B105" s="54"/>
      <c r="C105" s="14" t="s">
        <v>169</v>
      </c>
      <c r="D105" s="45">
        <v>992</v>
      </c>
      <c r="E105" s="20" t="s">
        <v>24</v>
      </c>
      <c r="F105" s="20" t="s">
        <v>141</v>
      </c>
      <c r="G105" s="22" t="s">
        <v>177</v>
      </c>
      <c r="H105" s="22"/>
      <c r="I105" s="89">
        <f>I107</f>
        <v>9.1999999999999993</v>
      </c>
      <c r="J105" s="89">
        <f>J107</f>
        <v>9.1999999999999993</v>
      </c>
      <c r="K105" s="89">
        <f t="shared" ref="K105" si="55">K107</f>
        <v>9.1999999999999993</v>
      </c>
      <c r="L105" s="86">
        <f t="shared" si="37"/>
        <v>100</v>
      </c>
    </row>
    <row r="106" spans="2:12" s="46" customFormat="1" ht="38.25">
      <c r="B106" s="54"/>
      <c r="C106" s="14" t="s">
        <v>170</v>
      </c>
      <c r="D106" s="45">
        <v>992</v>
      </c>
      <c r="E106" s="20" t="s">
        <v>24</v>
      </c>
      <c r="F106" s="20" t="s">
        <v>141</v>
      </c>
      <c r="G106" s="22" t="s">
        <v>204</v>
      </c>
      <c r="H106" s="22"/>
      <c r="I106" s="89">
        <f>I107</f>
        <v>9.1999999999999993</v>
      </c>
      <c r="J106" s="89">
        <f>J107</f>
        <v>9.1999999999999993</v>
      </c>
      <c r="K106" s="89">
        <f t="shared" ref="K106" si="56">K107</f>
        <v>9.1999999999999993</v>
      </c>
      <c r="L106" s="102">
        <f t="shared" si="37"/>
        <v>100</v>
      </c>
    </row>
    <row r="107" spans="2:12" s="46" customFormat="1" ht="38.25">
      <c r="B107" s="54"/>
      <c r="C107" s="14" t="s">
        <v>258</v>
      </c>
      <c r="D107" s="45">
        <v>992</v>
      </c>
      <c r="E107" s="20" t="s">
        <v>24</v>
      </c>
      <c r="F107" s="20" t="s">
        <v>141</v>
      </c>
      <c r="G107" s="22" t="s">
        <v>204</v>
      </c>
      <c r="H107" s="22" t="s">
        <v>91</v>
      </c>
      <c r="I107" s="89">
        <f>10-0.8</f>
        <v>9.1999999999999993</v>
      </c>
      <c r="J107" s="89">
        <f>10-0.8</f>
        <v>9.1999999999999993</v>
      </c>
      <c r="K107" s="89">
        <v>9.1999999999999993</v>
      </c>
      <c r="L107" s="102">
        <f t="shared" si="37"/>
        <v>100</v>
      </c>
    </row>
    <row r="108" spans="2:12" s="46" customFormat="1" ht="38.25">
      <c r="B108" s="54"/>
      <c r="C108" s="14" t="s">
        <v>27</v>
      </c>
      <c r="D108" s="45">
        <v>992</v>
      </c>
      <c r="E108" s="20" t="s">
        <v>24</v>
      </c>
      <c r="F108" s="20" t="s">
        <v>28</v>
      </c>
      <c r="G108" s="20"/>
      <c r="H108" s="22"/>
      <c r="I108" s="89">
        <f>I109+I126</f>
        <v>357.48700000000002</v>
      </c>
      <c r="J108" s="89">
        <f>J109+J126</f>
        <v>357.48700000000002</v>
      </c>
      <c r="K108" s="89">
        <f t="shared" ref="K108" si="57">K109+K126</f>
        <v>357.48700000000002</v>
      </c>
      <c r="L108" s="102">
        <f t="shared" si="37"/>
        <v>100</v>
      </c>
    </row>
    <row r="109" spans="2:12" s="46" customFormat="1" ht="51">
      <c r="B109" s="54"/>
      <c r="C109" s="14" t="s">
        <v>68</v>
      </c>
      <c r="D109" s="45">
        <v>992</v>
      </c>
      <c r="E109" s="20" t="s">
        <v>24</v>
      </c>
      <c r="F109" s="20" t="s">
        <v>28</v>
      </c>
      <c r="G109" s="22" t="s">
        <v>175</v>
      </c>
      <c r="H109" s="22"/>
      <c r="I109" s="89">
        <f>I114+I118+I122+I110</f>
        <v>352.48700000000002</v>
      </c>
      <c r="J109" s="89">
        <f>J114+J118+J122+J110</f>
        <v>352.48700000000002</v>
      </c>
      <c r="K109" s="89">
        <f t="shared" ref="K109" si="58">K114+K118+K122+K110</f>
        <v>352.48700000000002</v>
      </c>
      <c r="L109" s="102">
        <f t="shared" si="37"/>
        <v>100</v>
      </c>
    </row>
    <row r="110" spans="2:12" s="46" customFormat="1" ht="45.75" customHeight="1">
      <c r="B110" s="54"/>
      <c r="C110" s="14" t="s">
        <v>69</v>
      </c>
      <c r="D110" s="45">
        <v>992</v>
      </c>
      <c r="E110" s="20" t="s">
        <v>24</v>
      </c>
      <c r="F110" s="20" t="s">
        <v>28</v>
      </c>
      <c r="G110" s="22" t="s">
        <v>205</v>
      </c>
      <c r="H110" s="22"/>
      <c r="I110" s="89">
        <f>I112</f>
        <v>55.817</v>
      </c>
      <c r="J110" s="89">
        <f>J112</f>
        <v>55.817</v>
      </c>
      <c r="K110" s="89">
        <f t="shared" ref="K110" si="59">K112</f>
        <v>55.817</v>
      </c>
      <c r="L110" s="102">
        <f t="shared" si="37"/>
        <v>100</v>
      </c>
    </row>
    <row r="111" spans="2:12" s="46" customFormat="1" ht="25.5">
      <c r="B111" s="54"/>
      <c r="C111" s="14" t="s">
        <v>171</v>
      </c>
      <c r="D111" s="45">
        <v>992</v>
      </c>
      <c r="E111" s="20" t="s">
        <v>24</v>
      </c>
      <c r="F111" s="20" t="s">
        <v>28</v>
      </c>
      <c r="G111" s="22" t="s">
        <v>206</v>
      </c>
      <c r="H111" s="22"/>
      <c r="I111" s="89">
        <f>I113</f>
        <v>55.817</v>
      </c>
      <c r="J111" s="89">
        <f>J113</f>
        <v>55.817</v>
      </c>
      <c r="K111" s="89">
        <f t="shared" ref="K111" si="60">K113</f>
        <v>55.817</v>
      </c>
      <c r="L111" s="102">
        <f t="shared" si="37"/>
        <v>100</v>
      </c>
    </row>
    <row r="112" spans="2:12" s="46" customFormat="1" ht="25.5">
      <c r="B112" s="54"/>
      <c r="C112" s="14" t="s">
        <v>70</v>
      </c>
      <c r="D112" s="45">
        <v>992</v>
      </c>
      <c r="E112" s="20" t="s">
        <v>24</v>
      </c>
      <c r="F112" s="20" t="s">
        <v>28</v>
      </c>
      <c r="G112" s="22" t="s">
        <v>207</v>
      </c>
      <c r="H112" s="22"/>
      <c r="I112" s="89">
        <f>I111</f>
        <v>55.817</v>
      </c>
      <c r="J112" s="89">
        <f>J111</f>
        <v>55.817</v>
      </c>
      <c r="K112" s="89">
        <f t="shared" ref="K112" si="61">K111</f>
        <v>55.817</v>
      </c>
      <c r="L112" s="102">
        <f t="shared" si="37"/>
        <v>100</v>
      </c>
    </row>
    <row r="113" spans="2:12" s="46" customFormat="1" ht="38.25">
      <c r="B113" s="54"/>
      <c r="C113" s="14" t="s">
        <v>258</v>
      </c>
      <c r="D113" s="45">
        <v>992</v>
      </c>
      <c r="E113" s="20" t="s">
        <v>24</v>
      </c>
      <c r="F113" s="20" t="s">
        <v>28</v>
      </c>
      <c r="G113" s="22" t="s">
        <v>207</v>
      </c>
      <c r="H113" s="22" t="s">
        <v>91</v>
      </c>
      <c r="I113" s="89">
        <f>56-0.183</f>
        <v>55.817</v>
      </c>
      <c r="J113" s="89">
        <f>56-0.183</f>
        <v>55.817</v>
      </c>
      <c r="K113" s="89">
        <v>55.817</v>
      </c>
      <c r="L113" s="102">
        <f t="shared" si="37"/>
        <v>100</v>
      </c>
    </row>
    <row r="114" spans="2:12" s="46" customFormat="1" ht="51">
      <c r="B114" s="54"/>
      <c r="C114" s="14" t="s">
        <v>71</v>
      </c>
      <c r="D114" s="45">
        <v>992</v>
      </c>
      <c r="E114" s="20" t="s">
        <v>24</v>
      </c>
      <c r="F114" s="20" t="s">
        <v>28</v>
      </c>
      <c r="G114" s="22" t="s">
        <v>208</v>
      </c>
      <c r="H114" s="22"/>
      <c r="I114" s="89">
        <f t="shared" ref="I114:J116" si="62">I115</f>
        <v>281.67</v>
      </c>
      <c r="J114" s="89">
        <f t="shared" si="62"/>
        <v>281.67</v>
      </c>
      <c r="K114" s="89">
        <f t="shared" ref="K114:K116" si="63">K115</f>
        <v>281.67</v>
      </c>
      <c r="L114" s="102">
        <f t="shared" si="37"/>
        <v>100</v>
      </c>
    </row>
    <row r="115" spans="2:12" s="46" customFormat="1" ht="29.25" customHeight="1">
      <c r="B115" s="54"/>
      <c r="C115" s="14" t="s">
        <v>128</v>
      </c>
      <c r="D115" s="45">
        <v>992</v>
      </c>
      <c r="E115" s="20" t="s">
        <v>24</v>
      </c>
      <c r="F115" s="20" t="s">
        <v>28</v>
      </c>
      <c r="G115" s="22" t="s">
        <v>209</v>
      </c>
      <c r="H115" s="22"/>
      <c r="I115" s="89">
        <f t="shared" si="62"/>
        <v>281.67</v>
      </c>
      <c r="J115" s="89">
        <f t="shared" si="62"/>
        <v>281.67</v>
      </c>
      <c r="K115" s="89">
        <f t="shared" si="63"/>
        <v>281.67</v>
      </c>
      <c r="L115" s="102">
        <f t="shared" si="37"/>
        <v>100</v>
      </c>
    </row>
    <row r="116" spans="2:12" s="46" customFormat="1" ht="45.75" customHeight="1">
      <c r="B116" s="54"/>
      <c r="C116" s="14" t="s">
        <v>72</v>
      </c>
      <c r="D116" s="45">
        <v>992</v>
      </c>
      <c r="E116" s="20" t="s">
        <v>24</v>
      </c>
      <c r="F116" s="20" t="s">
        <v>28</v>
      </c>
      <c r="G116" s="22" t="s">
        <v>210</v>
      </c>
      <c r="H116" s="22"/>
      <c r="I116" s="89">
        <f t="shared" si="62"/>
        <v>281.67</v>
      </c>
      <c r="J116" s="89">
        <f t="shared" si="62"/>
        <v>281.67</v>
      </c>
      <c r="K116" s="89">
        <f t="shared" si="63"/>
        <v>281.67</v>
      </c>
      <c r="L116" s="102">
        <f t="shared" si="37"/>
        <v>100</v>
      </c>
    </row>
    <row r="117" spans="2:12" s="46" customFormat="1" ht="38.25">
      <c r="B117" s="54"/>
      <c r="C117" s="14" t="s">
        <v>258</v>
      </c>
      <c r="D117" s="45">
        <v>992</v>
      </c>
      <c r="E117" s="20" t="s">
        <v>24</v>
      </c>
      <c r="F117" s="20" t="s">
        <v>28</v>
      </c>
      <c r="G117" s="22" t="s">
        <v>210</v>
      </c>
      <c r="H117" s="22" t="s">
        <v>91</v>
      </c>
      <c r="I117" s="89">
        <f>46.8+250-15.13</f>
        <v>281.67</v>
      </c>
      <c r="J117" s="89">
        <f>46.8+250-15.13</f>
        <v>281.67</v>
      </c>
      <c r="K117" s="89">
        <v>281.67</v>
      </c>
      <c r="L117" s="102">
        <f t="shared" si="37"/>
        <v>100</v>
      </c>
    </row>
    <row r="118" spans="2:12" s="46" customFormat="1" ht="51">
      <c r="B118" s="54"/>
      <c r="C118" s="14" t="s">
        <v>73</v>
      </c>
      <c r="D118" s="45">
        <v>992</v>
      </c>
      <c r="E118" s="20" t="s">
        <v>24</v>
      </c>
      <c r="F118" s="20" t="s">
        <v>28</v>
      </c>
      <c r="G118" s="22" t="s">
        <v>211</v>
      </c>
      <c r="H118" s="22"/>
      <c r="I118" s="89">
        <f>I121</f>
        <v>10</v>
      </c>
      <c r="J118" s="89">
        <f>J121</f>
        <v>10</v>
      </c>
      <c r="K118" s="89">
        <f t="shared" ref="K118" si="64">K121</f>
        <v>10</v>
      </c>
      <c r="L118" s="102">
        <f t="shared" si="37"/>
        <v>100</v>
      </c>
    </row>
    <row r="119" spans="2:12" s="46" customFormat="1" ht="30" customHeight="1">
      <c r="B119" s="54"/>
      <c r="C119" s="14" t="s">
        <v>129</v>
      </c>
      <c r="D119" s="45">
        <v>992</v>
      </c>
      <c r="E119" s="20" t="s">
        <v>24</v>
      </c>
      <c r="F119" s="20" t="s">
        <v>28</v>
      </c>
      <c r="G119" s="22" t="s">
        <v>212</v>
      </c>
      <c r="H119" s="22"/>
      <c r="I119" s="89">
        <f>I120</f>
        <v>10</v>
      </c>
      <c r="J119" s="89">
        <f>J120</f>
        <v>10</v>
      </c>
      <c r="K119" s="89">
        <f t="shared" ref="K119:K120" si="65">K120</f>
        <v>10</v>
      </c>
      <c r="L119" s="102">
        <f t="shared" si="37"/>
        <v>100</v>
      </c>
    </row>
    <row r="120" spans="2:12" s="46" customFormat="1" ht="48.75" customHeight="1">
      <c r="B120" s="54"/>
      <c r="C120" s="14" t="s">
        <v>74</v>
      </c>
      <c r="D120" s="45">
        <v>992</v>
      </c>
      <c r="E120" s="20" t="s">
        <v>24</v>
      </c>
      <c r="F120" s="20" t="s">
        <v>28</v>
      </c>
      <c r="G120" s="22" t="s">
        <v>213</v>
      </c>
      <c r="H120" s="22"/>
      <c r="I120" s="89">
        <f>I121</f>
        <v>10</v>
      </c>
      <c r="J120" s="89">
        <f>J121</f>
        <v>10</v>
      </c>
      <c r="K120" s="89">
        <f t="shared" si="65"/>
        <v>10</v>
      </c>
      <c r="L120" s="102">
        <f t="shared" si="37"/>
        <v>100</v>
      </c>
    </row>
    <row r="121" spans="2:12" s="46" customFormat="1" ht="42" customHeight="1">
      <c r="B121" s="54"/>
      <c r="C121" s="14" t="s">
        <v>258</v>
      </c>
      <c r="D121" s="45">
        <v>992</v>
      </c>
      <c r="E121" s="20" t="s">
        <v>24</v>
      </c>
      <c r="F121" s="20" t="s">
        <v>28</v>
      </c>
      <c r="G121" s="22" t="s">
        <v>213</v>
      </c>
      <c r="H121" s="22" t="s">
        <v>91</v>
      </c>
      <c r="I121" s="89">
        <v>10</v>
      </c>
      <c r="J121" s="89">
        <v>10</v>
      </c>
      <c r="K121" s="89">
        <v>10</v>
      </c>
      <c r="L121" s="102">
        <f t="shared" si="37"/>
        <v>100</v>
      </c>
    </row>
    <row r="122" spans="2:12" s="46" customFormat="1" ht="54.75" customHeight="1">
      <c r="B122" s="54"/>
      <c r="C122" s="14" t="s">
        <v>245</v>
      </c>
      <c r="D122" s="45">
        <v>992</v>
      </c>
      <c r="E122" s="20" t="s">
        <v>24</v>
      </c>
      <c r="F122" s="20" t="s">
        <v>28</v>
      </c>
      <c r="G122" s="22" t="s">
        <v>246</v>
      </c>
      <c r="I122" s="96">
        <f t="shared" ref="I122:J124" si="66">I123</f>
        <v>5</v>
      </c>
      <c r="J122" s="96">
        <f t="shared" si="66"/>
        <v>5</v>
      </c>
      <c r="K122" s="96">
        <f t="shared" ref="K122:K124" si="67">K123</f>
        <v>5</v>
      </c>
      <c r="L122" s="102">
        <f t="shared" si="37"/>
        <v>100</v>
      </c>
    </row>
    <row r="123" spans="2:12" s="46" customFormat="1" ht="15.75" customHeight="1">
      <c r="B123" s="54"/>
      <c r="C123" s="14" t="s">
        <v>247</v>
      </c>
      <c r="D123" s="45">
        <v>992</v>
      </c>
      <c r="E123" s="20" t="s">
        <v>24</v>
      </c>
      <c r="F123" s="20" t="s">
        <v>28</v>
      </c>
      <c r="G123" s="22" t="s">
        <v>248</v>
      </c>
      <c r="I123" s="96">
        <f t="shared" si="66"/>
        <v>5</v>
      </c>
      <c r="J123" s="96">
        <f t="shared" si="66"/>
        <v>5</v>
      </c>
      <c r="K123" s="96">
        <f t="shared" si="67"/>
        <v>5</v>
      </c>
      <c r="L123" s="102">
        <f t="shared" si="37"/>
        <v>100</v>
      </c>
    </row>
    <row r="124" spans="2:12" s="46" customFormat="1" ht="25.5">
      <c r="B124" s="54"/>
      <c r="C124" s="14" t="s">
        <v>249</v>
      </c>
      <c r="D124" s="45">
        <v>992</v>
      </c>
      <c r="E124" s="20" t="s">
        <v>24</v>
      </c>
      <c r="F124" s="20" t="s">
        <v>28</v>
      </c>
      <c r="G124" s="22" t="s">
        <v>250</v>
      </c>
      <c r="I124" s="96">
        <f t="shared" si="66"/>
        <v>5</v>
      </c>
      <c r="J124" s="96">
        <f t="shared" si="66"/>
        <v>5</v>
      </c>
      <c r="K124" s="96">
        <f t="shared" si="67"/>
        <v>5</v>
      </c>
      <c r="L124" s="102">
        <f t="shared" si="37"/>
        <v>100</v>
      </c>
    </row>
    <row r="125" spans="2:12" s="46" customFormat="1" ht="38.25">
      <c r="B125" s="54"/>
      <c r="C125" s="14" t="s">
        <v>258</v>
      </c>
      <c r="D125" s="45">
        <v>992</v>
      </c>
      <c r="E125" s="20" t="s">
        <v>24</v>
      </c>
      <c r="F125" s="20" t="s">
        <v>28</v>
      </c>
      <c r="G125" s="22" t="s">
        <v>250</v>
      </c>
      <c r="H125" s="22">
        <v>240</v>
      </c>
      <c r="I125" s="89">
        <v>5</v>
      </c>
      <c r="J125" s="89">
        <v>5</v>
      </c>
      <c r="K125" s="89">
        <v>5</v>
      </c>
      <c r="L125" s="102">
        <f t="shared" si="37"/>
        <v>100</v>
      </c>
    </row>
    <row r="126" spans="2:12" s="46" customFormat="1" ht="38.25">
      <c r="B126" s="54"/>
      <c r="C126" s="14" t="s">
        <v>75</v>
      </c>
      <c r="D126" s="45">
        <v>992</v>
      </c>
      <c r="E126" s="20" t="s">
        <v>24</v>
      </c>
      <c r="F126" s="20" t="s">
        <v>28</v>
      </c>
      <c r="G126" s="22" t="s">
        <v>125</v>
      </c>
      <c r="H126" s="22"/>
      <c r="I126" s="89">
        <f>I128</f>
        <v>5</v>
      </c>
      <c r="J126" s="89">
        <f>J128</f>
        <v>5</v>
      </c>
      <c r="K126" s="89">
        <f t="shared" ref="K126" si="68">K128</f>
        <v>5</v>
      </c>
      <c r="L126" s="102">
        <f t="shared" si="37"/>
        <v>100</v>
      </c>
    </row>
    <row r="127" spans="2:12" s="46" customFormat="1" ht="28.5" customHeight="1">
      <c r="B127" s="54"/>
      <c r="C127" s="14" t="s">
        <v>172</v>
      </c>
      <c r="D127" s="45">
        <v>992</v>
      </c>
      <c r="E127" s="20" t="s">
        <v>24</v>
      </c>
      <c r="F127" s="20" t="s">
        <v>28</v>
      </c>
      <c r="G127" s="22" t="s">
        <v>127</v>
      </c>
      <c r="H127" s="22"/>
      <c r="I127" s="89">
        <f>I129</f>
        <v>5</v>
      </c>
      <c r="J127" s="89">
        <f>J129</f>
        <v>5</v>
      </c>
      <c r="K127" s="89">
        <f t="shared" ref="K127" si="69">K129</f>
        <v>5</v>
      </c>
      <c r="L127" s="102">
        <f t="shared" si="37"/>
        <v>100</v>
      </c>
    </row>
    <row r="128" spans="2:12" s="46" customFormat="1" ht="38.25">
      <c r="B128" s="54"/>
      <c r="C128" s="14" t="s">
        <v>173</v>
      </c>
      <c r="D128" s="45">
        <v>992</v>
      </c>
      <c r="E128" s="20" t="s">
        <v>24</v>
      </c>
      <c r="F128" s="20" t="s">
        <v>28</v>
      </c>
      <c r="G128" s="22" t="s">
        <v>180</v>
      </c>
      <c r="H128" s="22"/>
      <c r="I128" s="89">
        <f>I129</f>
        <v>5</v>
      </c>
      <c r="J128" s="89">
        <f>J129</f>
        <v>5</v>
      </c>
      <c r="K128" s="89">
        <f t="shared" ref="K128:K129" si="70">K129</f>
        <v>5</v>
      </c>
      <c r="L128" s="102">
        <f t="shared" si="37"/>
        <v>100</v>
      </c>
    </row>
    <row r="129" spans="2:12" s="46" customFormat="1" ht="25.5">
      <c r="B129" s="54"/>
      <c r="C129" s="14" t="s">
        <v>174</v>
      </c>
      <c r="D129" s="45">
        <v>992</v>
      </c>
      <c r="E129" s="20" t="s">
        <v>24</v>
      </c>
      <c r="F129" s="20" t="s">
        <v>28</v>
      </c>
      <c r="G129" s="22" t="s">
        <v>214</v>
      </c>
      <c r="H129" s="22"/>
      <c r="I129" s="89">
        <f>I130</f>
        <v>5</v>
      </c>
      <c r="J129" s="89">
        <f>J130</f>
        <v>5</v>
      </c>
      <c r="K129" s="89">
        <f t="shared" si="70"/>
        <v>5</v>
      </c>
      <c r="L129" s="102">
        <f t="shared" si="37"/>
        <v>100</v>
      </c>
    </row>
    <row r="130" spans="2:12" s="46" customFormat="1" ht="28.5" customHeight="1">
      <c r="B130" s="54"/>
      <c r="C130" s="14" t="s">
        <v>258</v>
      </c>
      <c r="D130" s="45">
        <v>992</v>
      </c>
      <c r="E130" s="20" t="s">
        <v>24</v>
      </c>
      <c r="F130" s="20" t="s">
        <v>28</v>
      </c>
      <c r="G130" s="22" t="s">
        <v>214</v>
      </c>
      <c r="H130" s="22" t="s">
        <v>91</v>
      </c>
      <c r="I130" s="89">
        <v>5</v>
      </c>
      <c r="J130" s="89">
        <v>5</v>
      </c>
      <c r="K130" s="89">
        <v>5</v>
      </c>
      <c r="L130" s="102">
        <f t="shared" si="37"/>
        <v>100</v>
      </c>
    </row>
    <row r="131" spans="2:12" s="46" customFormat="1">
      <c r="B131" s="49"/>
      <c r="C131" s="50" t="s">
        <v>29</v>
      </c>
      <c r="D131" s="45">
        <v>992</v>
      </c>
      <c r="E131" s="55" t="s">
        <v>11</v>
      </c>
      <c r="F131" s="55"/>
      <c r="G131" s="55"/>
      <c r="H131" s="56"/>
      <c r="I131" s="97">
        <f>I132+I143</f>
        <v>9364.7063799999996</v>
      </c>
      <c r="J131" s="97">
        <f>J132+J143</f>
        <v>9364.7063799999996</v>
      </c>
      <c r="K131" s="97">
        <f>K132+K143</f>
        <v>9350.2770600000003</v>
      </c>
      <c r="L131" s="102">
        <f t="shared" si="37"/>
        <v>99.845918073514667</v>
      </c>
    </row>
    <row r="132" spans="2:12" s="46" customFormat="1" ht="21" customHeight="1">
      <c r="B132" s="54"/>
      <c r="C132" s="14" t="s">
        <v>30</v>
      </c>
      <c r="D132" s="45">
        <v>992</v>
      </c>
      <c r="E132" s="20" t="s">
        <v>11</v>
      </c>
      <c r="F132" s="20" t="s">
        <v>26</v>
      </c>
      <c r="G132" s="20"/>
      <c r="H132" s="22"/>
      <c r="I132" s="89">
        <f>I133+I138</f>
        <v>9360.6323799999991</v>
      </c>
      <c r="J132" s="89">
        <f>J133+J138</f>
        <v>9360.6323799999991</v>
      </c>
      <c r="K132" s="89">
        <f>K133+K138</f>
        <v>9346.2030599999998</v>
      </c>
      <c r="L132" s="102">
        <f t="shared" si="37"/>
        <v>99.845851012899203</v>
      </c>
    </row>
    <row r="133" spans="2:12" s="46" customFormat="1" ht="66.75" customHeight="1">
      <c r="B133" s="54"/>
      <c r="C133" s="14" t="s">
        <v>131</v>
      </c>
      <c r="D133" s="45">
        <v>992</v>
      </c>
      <c r="E133" s="20" t="s">
        <v>11</v>
      </c>
      <c r="F133" s="20" t="s">
        <v>26</v>
      </c>
      <c r="G133" s="22" t="s">
        <v>130</v>
      </c>
      <c r="H133" s="22"/>
      <c r="I133" s="89">
        <f t="shared" ref="I133:J136" si="71">I134</f>
        <v>9083.67238</v>
      </c>
      <c r="J133" s="89">
        <f t="shared" si="71"/>
        <v>9083.67238</v>
      </c>
      <c r="K133" s="89">
        <f t="shared" ref="K133:K135" si="72">K134</f>
        <v>9069.2430600000007</v>
      </c>
      <c r="L133" s="102">
        <f t="shared" si="37"/>
        <v>99.841151030151977</v>
      </c>
    </row>
    <row r="134" spans="2:12" s="46" customFormat="1" ht="63.75">
      <c r="B134" s="54"/>
      <c r="C134" s="14" t="s">
        <v>178</v>
      </c>
      <c r="D134" s="45">
        <v>992</v>
      </c>
      <c r="E134" s="20" t="s">
        <v>11</v>
      </c>
      <c r="F134" s="20" t="s">
        <v>26</v>
      </c>
      <c r="G134" s="22" t="s">
        <v>182</v>
      </c>
      <c r="H134" s="22"/>
      <c r="I134" s="89">
        <f t="shared" si="71"/>
        <v>9083.67238</v>
      </c>
      <c r="J134" s="89">
        <f t="shared" si="71"/>
        <v>9083.67238</v>
      </c>
      <c r="K134" s="89">
        <f t="shared" si="72"/>
        <v>9069.2430600000007</v>
      </c>
      <c r="L134" s="86">
        <f t="shared" si="37"/>
        <v>99.841151030151977</v>
      </c>
    </row>
    <row r="135" spans="2:12" s="46" customFormat="1" ht="54.75" customHeight="1">
      <c r="B135" s="54"/>
      <c r="C135" s="14" t="s">
        <v>76</v>
      </c>
      <c r="D135" s="45">
        <v>992</v>
      </c>
      <c r="E135" s="20" t="s">
        <v>11</v>
      </c>
      <c r="F135" s="20" t="s">
        <v>26</v>
      </c>
      <c r="G135" s="22" t="s">
        <v>183</v>
      </c>
      <c r="H135" s="22"/>
      <c r="I135" s="89">
        <f t="shared" si="71"/>
        <v>9083.67238</v>
      </c>
      <c r="J135" s="89">
        <f t="shared" si="71"/>
        <v>9083.67238</v>
      </c>
      <c r="K135" s="89">
        <f t="shared" si="72"/>
        <v>9069.2430600000007</v>
      </c>
      <c r="L135" s="86">
        <f t="shared" si="37"/>
        <v>99.841151030151977</v>
      </c>
    </row>
    <row r="136" spans="2:12" s="46" customFormat="1" ht="54.75" customHeight="1">
      <c r="B136" s="54"/>
      <c r="C136" s="21" t="s">
        <v>179</v>
      </c>
      <c r="D136" s="45">
        <v>992</v>
      </c>
      <c r="E136" s="20" t="s">
        <v>11</v>
      </c>
      <c r="F136" s="20" t="s">
        <v>26</v>
      </c>
      <c r="G136" s="22" t="s">
        <v>215</v>
      </c>
      <c r="H136" s="22"/>
      <c r="I136" s="89">
        <f t="shared" si="71"/>
        <v>9083.67238</v>
      </c>
      <c r="J136" s="89">
        <f t="shared" si="71"/>
        <v>9083.67238</v>
      </c>
      <c r="K136" s="89">
        <f t="shared" ref="K136" si="73">K137</f>
        <v>9069.2430600000007</v>
      </c>
      <c r="L136" s="102">
        <f t="shared" si="37"/>
        <v>99.841151030151977</v>
      </c>
    </row>
    <row r="137" spans="2:12" s="46" customFormat="1" ht="42" customHeight="1">
      <c r="B137" s="54"/>
      <c r="C137" s="14" t="s">
        <v>258</v>
      </c>
      <c r="D137" s="45">
        <v>992</v>
      </c>
      <c r="E137" s="20" t="s">
        <v>11</v>
      </c>
      <c r="F137" s="20" t="s">
        <v>26</v>
      </c>
      <c r="G137" s="22" t="s">
        <v>215</v>
      </c>
      <c r="H137" s="22" t="s">
        <v>91</v>
      </c>
      <c r="I137" s="89">
        <f>5557.1+129.57238+1120+1046.5+1228.6+1.9</f>
        <v>9083.67238</v>
      </c>
      <c r="J137" s="89">
        <f>5557.1+129.57238+1120+1046.5+1228.6+1.9</f>
        <v>9083.67238</v>
      </c>
      <c r="K137" s="89">
        <v>9069.2430600000007</v>
      </c>
      <c r="L137" s="102">
        <f>K137/J137*100</f>
        <v>99.841151030151977</v>
      </c>
    </row>
    <row r="138" spans="2:12" s="65" customFormat="1" ht="57" customHeight="1">
      <c r="B138" s="54"/>
      <c r="C138" s="14" t="s">
        <v>133</v>
      </c>
      <c r="D138" s="45">
        <v>992</v>
      </c>
      <c r="E138" s="20" t="s">
        <v>11</v>
      </c>
      <c r="F138" s="20" t="s">
        <v>26</v>
      </c>
      <c r="G138" s="22" t="s">
        <v>132</v>
      </c>
      <c r="H138" s="22"/>
      <c r="I138" s="89">
        <f>I140</f>
        <v>276.95999999999998</v>
      </c>
      <c r="J138" s="89">
        <f>J140</f>
        <v>276.95999999999998</v>
      </c>
      <c r="K138" s="89">
        <f t="shared" ref="K138" si="74">K140</f>
        <v>276.95999999999998</v>
      </c>
      <c r="L138" s="102">
        <f t="shared" ref="L138:L197" si="75">K138/J138*100</f>
        <v>100</v>
      </c>
    </row>
    <row r="139" spans="2:12" s="65" customFormat="1" ht="31.5" customHeight="1">
      <c r="B139" s="54"/>
      <c r="C139" s="14" t="s">
        <v>181</v>
      </c>
      <c r="D139" s="45">
        <v>992</v>
      </c>
      <c r="E139" s="20" t="s">
        <v>11</v>
      </c>
      <c r="F139" s="20" t="s">
        <v>26</v>
      </c>
      <c r="G139" s="22" t="s">
        <v>186</v>
      </c>
      <c r="H139" s="22"/>
      <c r="I139" s="89">
        <f>I141</f>
        <v>276.95999999999998</v>
      </c>
      <c r="J139" s="89">
        <f>J141</f>
        <v>276.95999999999998</v>
      </c>
      <c r="K139" s="89">
        <f t="shared" ref="K139" si="76">K141</f>
        <v>276.95999999999998</v>
      </c>
      <c r="L139" s="102">
        <f t="shared" si="75"/>
        <v>100</v>
      </c>
    </row>
    <row r="140" spans="2:12" s="65" customFormat="1" ht="55.5" customHeight="1">
      <c r="B140" s="54"/>
      <c r="C140" s="14" t="s">
        <v>134</v>
      </c>
      <c r="D140" s="45">
        <v>992</v>
      </c>
      <c r="E140" s="20" t="s">
        <v>11</v>
      </c>
      <c r="F140" s="20" t="s">
        <v>26</v>
      </c>
      <c r="G140" s="22" t="s">
        <v>187</v>
      </c>
      <c r="H140" s="22"/>
      <c r="I140" s="89">
        <f>I141</f>
        <v>276.95999999999998</v>
      </c>
      <c r="J140" s="89">
        <f>J141</f>
        <v>276.95999999999998</v>
      </c>
      <c r="K140" s="89">
        <f t="shared" ref="K140:K141" si="77">K141</f>
        <v>276.95999999999998</v>
      </c>
      <c r="L140" s="102">
        <f t="shared" si="75"/>
        <v>100</v>
      </c>
    </row>
    <row r="141" spans="2:12" s="46" customFormat="1" ht="26.25" customHeight="1">
      <c r="B141" s="54"/>
      <c r="C141" s="21" t="s">
        <v>135</v>
      </c>
      <c r="D141" s="45">
        <v>992</v>
      </c>
      <c r="E141" s="20" t="s">
        <v>11</v>
      </c>
      <c r="F141" s="20" t="s">
        <v>26</v>
      </c>
      <c r="G141" s="22" t="s">
        <v>216</v>
      </c>
      <c r="H141" s="22"/>
      <c r="I141" s="89">
        <f>I142</f>
        <v>276.95999999999998</v>
      </c>
      <c r="J141" s="89">
        <f>J142</f>
        <v>276.95999999999998</v>
      </c>
      <c r="K141" s="89">
        <f t="shared" si="77"/>
        <v>276.95999999999998</v>
      </c>
      <c r="L141" s="102">
        <f t="shared" si="75"/>
        <v>100</v>
      </c>
    </row>
    <row r="142" spans="2:12" s="46" customFormat="1" ht="38.25">
      <c r="B142" s="54"/>
      <c r="C142" s="14" t="s">
        <v>258</v>
      </c>
      <c r="D142" s="45">
        <v>992</v>
      </c>
      <c r="E142" s="20" t="s">
        <v>11</v>
      </c>
      <c r="F142" s="20" t="s">
        <v>26</v>
      </c>
      <c r="G142" s="22" t="s">
        <v>216</v>
      </c>
      <c r="H142" s="22" t="s">
        <v>91</v>
      </c>
      <c r="I142" s="89">
        <f>100+116.22+60.74</f>
        <v>276.95999999999998</v>
      </c>
      <c r="J142" s="89">
        <f>100+116.22+60.74</f>
        <v>276.95999999999998</v>
      </c>
      <c r="K142" s="89">
        <f t="shared" ref="K142" si="78">100+116.22+60.74</f>
        <v>276.95999999999998</v>
      </c>
      <c r="L142" s="102">
        <f t="shared" si="75"/>
        <v>100</v>
      </c>
    </row>
    <row r="143" spans="2:12" s="46" customFormat="1" ht="30" customHeight="1">
      <c r="B143" s="54"/>
      <c r="C143" s="14" t="s">
        <v>43</v>
      </c>
      <c r="D143" s="45"/>
      <c r="E143" s="20" t="s">
        <v>11</v>
      </c>
      <c r="F143" s="20" t="s">
        <v>31</v>
      </c>
      <c r="G143" s="22"/>
      <c r="H143" s="22"/>
      <c r="I143" s="89">
        <f>I144+I149</f>
        <v>4.0739999999999998</v>
      </c>
      <c r="J143" s="89">
        <f>J144+J149</f>
        <v>4.0739999999999998</v>
      </c>
      <c r="K143" s="89">
        <f t="shared" ref="K143" si="79">K144+K149</f>
        <v>4.0739999999999998</v>
      </c>
      <c r="L143" s="102">
        <f t="shared" si="75"/>
        <v>100</v>
      </c>
    </row>
    <row r="144" spans="2:12" s="46" customFormat="1" ht="52.5" customHeight="1">
      <c r="B144" s="54"/>
      <c r="C144" s="69" t="s">
        <v>77</v>
      </c>
      <c r="D144" s="45">
        <v>992</v>
      </c>
      <c r="E144" s="20" t="s">
        <v>11</v>
      </c>
      <c r="F144" s="20" t="s">
        <v>31</v>
      </c>
      <c r="G144" s="22" t="s">
        <v>217</v>
      </c>
      <c r="H144" s="22"/>
      <c r="I144" s="89">
        <f>I146</f>
        <v>4</v>
      </c>
      <c r="J144" s="89">
        <f>J146</f>
        <v>4</v>
      </c>
      <c r="K144" s="89">
        <f t="shared" ref="K144" si="80">K146</f>
        <v>4</v>
      </c>
      <c r="L144" s="102">
        <f t="shared" si="75"/>
        <v>100</v>
      </c>
    </row>
    <row r="145" spans="2:12" s="46" customFormat="1" ht="81.75" customHeight="1">
      <c r="B145" s="54"/>
      <c r="C145" s="69" t="s">
        <v>184</v>
      </c>
      <c r="D145" s="45">
        <v>992</v>
      </c>
      <c r="E145" s="20" t="s">
        <v>11</v>
      </c>
      <c r="F145" s="20" t="s">
        <v>31</v>
      </c>
      <c r="G145" s="22" t="s">
        <v>218</v>
      </c>
      <c r="H145" s="22"/>
      <c r="I145" s="89">
        <f>I147</f>
        <v>4</v>
      </c>
      <c r="J145" s="89">
        <f>J147</f>
        <v>4</v>
      </c>
      <c r="K145" s="89">
        <f t="shared" ref="K145" si="81">K147</f>
        <v>4</v>
      </c>
      <c r="L145" s="102">
        <f t="shared" si="75"/>
        <v>100</v>
      </c>
    </row>
    <row r="146" spans="2:12" s="46" customFormat="1" ht="37.5" customHeight="1">
      <c r="B146" s="54"/>
      <c r="C146" s="14" t="s">
        <v>185</v>
      </c>
      <c r="D146" s="45">
        <v>992</v>
      </c>
      <c r="E146" s="20" t="s">
        <v>11</v>
      </c>
      <c r="F146" s="20" t="s">
        <v>31</v>
      </c>
      <c r="G146" s="22" t="s">
        <v>219</v>
      </c>
      <c r="H146" s="22"/>
      <c r="I146" s="89">
        <f>I147</f>
        <v>4</v>
      </c>
      <c r="J146" s="89">
        <f>J147</f>
        <v>4</v>
      </c>
      <c r="K146" s="89">
        <f t="shared" ref="K146:K147" si="82">K147</f>
        <v>4</v>
      </c>
      <c r="L146" s="102">
        <f t="shared" si="75"/>
        <v>100</v>
      </c>
    </row>
    <row r="147" spans="2:12" s="46" customFormat="1" ht="25.5">
      <c r="B147" s="54"/>
      <c r="C147" s="14" t="s">
        <v>78</v>
      </c>
      <c r="D147" s="45">
        <v>992</v>
      </c>
      <c r="E147" s="20" t="s">
        <v>11</v>
      </c>
      <c r="F147" s="20" t="s">
        <v>31</v>
      </c>
      <c r="G147" s="22" t="s">
        <v>220</v>
      </c>
      <c r="H147" s="22"/>
      <c r="I147" s="89">
        <f>I148</f>
        <v>4</v>
      </c>
      <c r="J147" s="89">
        <f>J148</f>
        <v>4</v>
      </c>
      <c r="K147" s="89">
        <f t="shared" si="82"/>
        <v>4</v>
      </c>
      <c r="L147" s="102">
        <f t="shared" si="75"/>
        <v>100</v>
      </c>
    </row>
    <row r="148" spans="2:12" s="46" customFormat="1" ht="27.75" customHeight="1">
      <c r="B148" s="54"/>
      <c r="C148" s="14" t="s">
        <v>258</v>
      </c>
      <c r="D148" s="45">
        <v>992</v>
      </c>
      <c r="E148" s="20" t="s">
        <v>11</v>
      </c>
      <c r="F148" s="20" t="s">
        <v>31</v>
      </c>
      <c r="G148" s="22" t="s">
        <v>220</v>
      </c>
      <c r="H148" s="22" t="s">
        <v>91</v>
      </c>
      <c r="I148" s="89">
        <v>4</v>
      </c>
      <c r="J148" s="89">
        <v>4</v>
      </c>
      <c r="K148" s="89">
        <v>4</v>
      </c>
      <c r="L148" s="86">
        <f t="shared" si="75"/>
        <v>100</v>
      </c>
    </row>
    <row r="149" spans="2:12" s="46" customFormat="1" ht="51">
      <c r="B149" s="33"/>
      <c r="C149" s="77" t="s">
        <v>283</v>
      </c>
      <c r="D149" s="45">
        <v>992</v>
      </c>
      <c r="E149" s="20" t="s">
        <v>11</v>
      </c>
      <c r="F149" s="20" t="s">
        <v>31</v>
      </c>
      <c r="G149" s="39">
        <v>9100000000</v>
      </c>
      <c r="H149" s="33"/>
      <c r="I149" s="66">
        <f t="shared" ref="I149:J151" si="83">I150</f>
        <v>7.3999999999999996E-2</v>
      </c>
      <c r="J149" s="66">
        <f t="shared" si="83"/>
        <v>7.3999999999999996E-2</v>
      </c>
      <c r="K149" s="66">
        <f t="shared" ref="K149:K151" si="84">K150</f>
        <v>7.3999999999999996E-2</v>
      </c>
      <c r="L149" s="102">
        <f t="shared" si="75"/>
        <v>100</v>
      </c>
    </row>
    <row r="150" spans="2:12" s="46" customFormat="1" ht="63.75">
      <c r="B150" s="33"/>
      <c r="C150" s="77" t="s">
        <v>284</v>
      </c>
      <c r="D150" s="45">
        <v>992</v>
      </c>
      <c r="E150" s="20" t="s">
        <v>11</v>
      </c>
      <c r="F150" s="20" t="s">
        <v>31</v>
      </c>
      <c r="G150" s="39">
        <v>9110000000</v>
      </c>
      <c r="H150" s="33"/>
      <c r="I150" s="66">
        <f t="shared" si="83"/>
        <v>7.3999999999999996E-2</v>
      </c>
      <c r="J150" s="66">
        <f t="shared" si="83"/>
        <v>7.3999999999999996E-2</v>
      </c>
      <c r="K150" s="66">
        <f t="shared" si="84"/>
        <v>7.3999999999999996E-2</v>
      </c>
      <c r="L150" s="102">
        <f t="shared" si="75"/>
        <v>100</v>
      </c>
    </row>
    <row r="151" spans="2:12" s="46" customFormat="1" ht="25.5">
      <c r="B151" s="33"/>
      <c r="C151" s="19" t="s">
        <v>44</v>
      </c>
      <c r="D151" s="45">
        <v>992</v>
      </c>
      <c r="E151" s="20" t="s">
        <v>11</v>
      </c>
      <c r="F151" s="20" t="s">
        <v>31</v>
      </c>
      <c r="G151" s="39">
        <v>9110000190</v>
      </c>
      <c r="H151" s="33"/>
      <c r="I151" s="66">
        <f t="shared" si="83"/>
        <v>7.3999999999999996E-2</v>
      </c>
      <c r="J151" s="66">
        <f t="shared" si="83"/>
        <v>7.3999999999999996E-2</v>
      </c>
      <c r="K151" s="66">
        <f t="shared" si="84"/>
        <v>7.3999999999999996E-2</v>
      </c>
      <c r="L151" s="102">
        <f t="shared" si="75"/>
        <v>100</v>
      </c>
    </row>
    <row r="152" spans="2:12">
      <c r="B152" s="33"/>
      <c r="C152" s="14" t="s">
        <v>14</v>
      </c>
      <c r="D152" s="45">
        <v>992</v>
      </c>
      <c r="E152" s="20" t="s">
        <v>11</v>
      </c>
      <c r="F152" s="20" t="s">
        <v>31</v>
      </c>
      <c r="G152" s="39">
        <v>9110000190</v>
      </c>
      <c r="H152" s="22">
        <v>540</v>
      </c>
      <c r="I152" s="66">
        <f>0.089-0.015</f>
        <v>7.3999999999999996E-2</v>
      </c>
      <c r="J152" s="66">
        <f>0.089-0.015</f>
        <v>7.3999999999999996E-2</v>
      </c>
      <c r="K152" s="66">
        <v>7.3999999999999996E-2</v>
      </c>
      <c r="L152" s="102">
        <f t="shared" si="75"/>
        <v>100</v>
      </c>
    </row>
    <row r="153" spans="2:12">
      <c r="B153" s="58"/>
      <c r="C153" s="57" t="s">
        <v>32</v>
      </c>
      <c r="D153" s="45">
        <v>992</v>
      </c>
      <c r="E153" s="55" t="s">
        <v>33</v>
      </c>
      <c r="F153" s="55"/>
      <c r="G153" s="56"/>
      <c r="H153" s="56"/>
      <c r="I153" s="88">
        <f>I167+I154</f>
        <v>28690.778900000001</v>
      </c>
      <c r="J153" s="88">
        <f>J167+J154</f>
        <v>28690.778900000001</v>
      </c>
      <c r="K153" s="88">
        <f t="shared" ref="K153" si="85">K167+K154</f>
        <v>28689.915239999998</v>
      </c>
      <c r="L153" s="102">
        <f t="shared" si="75"/>
        <v>99.996989764540672</v>
      </c>
    </row>
    <row r="154" spans="2:12">
      <c r="B154" s="54"/>
      <c r="C154" s="14" t="s">
        <v>34</v>
      </c>
      <c r="D154" s="45">
        <v>992</v>
      </c>
      <c r="E154" s="19" t="s">
        <v>33</v>
      </c>
      <c r="F154" s="19" t="s">
        <v>10</v>
      </c>
      <c r="G154" s="44"/>
      <c r="H154" s="44"/>
      <c r="I154" s="89">
        <f>I155+I163</f>
        <v>173.6088</v>
      </c>
      <c r="J154" s="89">
        <f>J155+J163</f>
        <v>173.6088</v>
      </c>
      <c r="K154" s="89">
        <f t="shared" ref="K154" si="86">K155+K163</f>
        <v>173.608</v>
      </c>
      <c r="L154" s="86">
        <f t="shared" si="75"/>
        <v>99.999539193865743</v>
      </c>
    </row>
    <row r="155" spans="2:12" ht="42.75" customHeight="1">
      <c r="B155" s="90"/>
      <c r="C155" s="38" t="s">
        <v>79</v>
      </c>
      <c r="D155" s="45">
        <v>992</v>
      </c>
      <c r="E155" s="19" t="s">
        <v>33</v>
      </c>
      <c r="F155" s="19" t="s">
        <v>10</v>
      </c>
      <c r="G155" s="39">
        <v>6000000000</v>
      </c>
      <c r="H155" s="40"/>
      <c r="I155" s="91">
        <f>I158+I161</f>
        <v>173.5188</v>
      </c>
      <c r="J155" s="91">
        <f>J158+J161</f>
        <v>173.5188</v>
      </c>
      <c r="K155" s="91">
        <f t="shared" ref="K155" si="87">K158+K161</f>
        <v>173.518</v>
      </c>
      <c r="L155" s="86">
        <f t="shared" si="75"/>
        <v>99.999538954856774</v>
      </c>
    </row>
    <row r="156" spans="2:12" ht="39" customHeight="1">
      <c r="B156" s="90"/>
      <c r="C156" s="38" t="s">
        <v>188</v>
      </c>
      <c r="D156" s="45">
        <v>992</v>
      </c>
      <c r="E156" s="19" t="s">
        <v>33</v>
      </c>
      <c r="F156" s="19" t="s">
        <v>10</v>
      </c>
      <c r="G156" s="47">
        <v>6010000000</v>
      </c>
      <c r="H156" s="40"/>
      <c r="I156" s="91">
        <f>I157+I160</f>
        <v>173.5188</v>
      </c>
      <c r="J156" s="91">
        <f>J157+J160</f>
        <v>173.5188</v>
      </c>
      <c r="K156" s="91">
        <f t="shared" ref="K156" si="88">K157+K160</f>
        <v>173.518</v>
      </c>
      <c r="L156" s="102">
        <f t="shared" si="75"/>
        <v>99.999538954856774</v>
      </c>
    </row>
    <row r="157" spans="2:12" ht="39.75" customHeight="1">
      <c r="B157" s="90"/>
      <c r="C157" s="38" t="s">
        <v>189</v>
      </c>
      <c r="D157" s="45">
        <v>992</v>
      </c>
      <c r="E157" s="19" t="s">
        <v>33</v>
      </c>
      <c r="F157" s="19" t="s">
        <v>10</v>
      </c>
      <c r="G157" s="39">
        <v>6010100000</v>
      </c>
      <c r="H157" s="40"/>
      <c r="I157" s="91">
        <f>I159</f>
        <v>173.5188</v>
      </c>
      <c r="J157" s="91">
        <f>J159</f>
        <v>173.5188</v>
      </c>
      <c r="K157" s="91">
        <f t="shared" ref="K157" si="89">K159</f>
        <v>173.518</v>
      </c>
      <c r="L157" s="102">
        <f t="shared" si="75"/>
        <v>99.999538954856774</v>
      </c>
    </row>
    <row r="158" spans="2:12" s="46" customFormat="1" ht="37.5" customHeight="1">
      <c r="B158" s="90"/>
      <c r="C158" s="14" t="s">
        <v>136</v>
      </c>
      <c r="D158" s="45">
        <v>992</v>
      </c>
      <c r="E158" s="19" t="s">
        <v>33</v>
      </c>
      <c r="F158" s="19" t="s">
        <v>10</v>
      </c>
      <c r="G158" s="47">
        <v>6010110180</v>
      </c>
      <c r="H158" s="40"/>
      <c r="I158" s="91">
        <f>I159</f>
        <v>173.5188</v>
      </c>
      <c r="J158" s="91">
        <f>J159</f>
        <v>173.5188</v>
      </c>
      <c r="K158" s="91">
        <f t="shared" ref="K158" si="90">K159</f>
        <v>173.518</v>
      </c>
      <c r="L158" s="102">
        <f t="shared" si="75"/>
        <v>99.999538954856774</v>
      </c>
    </row>
    <row r="159" spans="2:12" s="46" customFormat="1" ht="38.25">
      <c r="B159" s="90"/>
      <c r="C159" s="14" t="s">
        <v>258</v>
      </c>
      <c r="D159" s="45">
        <v>992</v>
      </c>
      <c r="E159" s="19" t="s">
        <v>33</v>
      </c>
      <c r="F159" s="19" t="s">
        <v>10</v>
      </c>
      <c r="G159" s="47">
        <v>6010110180</v>
      </c>
      <c r="H159" s="40">
        <v>240</v>
      </c>
      <c r="I159" s="91">
        <f>10-0.09+200-36.3912</f>
        <v>173.5188</v>
      </c>
      <c r="J159" s="91">
        <f>10-0.09+200-36.3912</f>
        <v>173.5188</v>
      </c>
      <c r="K159" s="91">
        <v>173.518</v>
      </c>
      <c r="L159" s="102">
        <f t="shared" si="75"/>
        <v>99.999538954856774</v>
      </c>
    </row>
    <row r="160" spans="2:12" s="46" customFormat="1" ht="42.75" hidden="1" customHeight="1">
      <c r="B160" s="90"/>
      <c r="C160" s="38" t="s">
        <v>190</v>
      </c>
      <c r="D160" s="45">
        <v>992</v>
      </c>
      <c r="E160" s="19" t="s">
        <v>33</v>
      </c>
      <c r="F160" s="19" t="s">
        <v>10</v>
      </c>
      <c r="G160" s="47">
        <v>6010200000</v>
      </c>
      <c r="H160" s="40"/>
      <c r="I160" s="91">
        <f>I161</f>
        <v>0</v>
      </c>
      <c r="J160" s="91">
        <f>J161</f>
        <v>0</v>
      </c>
      <c r="K160" s="91">
        <f t="shared" ref="K160:K161" si="91">K161</f>
        <v>0</v>
      </c>
      <c r="L160" s="102" t="e">
        <f t="shared" si="75"/>
        <v>#DIV/0!</v>
      </c>
    </row>
    <row r="161" spans="2:12" s="46" customFormat="1" ht="27" hidden="1" customHeight="1">
      <c r="B161" s="90"/>
      <c r="C161" s="14" t="s">
        <v>137</v>
      </c>
      <c r="D161" s="45">
        <v>992</v>
      </c>
      <c r="E161" s="19" t="s">
        <v>33</v>
      </c>
      <c r="F161" s="19" t="s">
        <v>10</v>
      </c>
      <c r="G161" s="47">
        <v>6010210090</v>
      </c>
      <c r="H161" s="40"/>
      <c r="I161" s="91">
        <f>I162</f>
        <v>0</v>
      </c>
      <c r="J161" s="91">
        <f>J162</f>
        <v>0</v>
      </c>
      <c r="K161" s="91">
        <f t="shared" si="91"/>
        <v>0</v>
      </c>
      <c r="L161" s="102">
        <v>0</v>
      </c>
    </row>
    <row r="162" spans="2:12" s="46" customFormat="1" ht="50.25" hidden="1" customHeight="1">
      <c r="B162" s="90"/>
      <c r="C162" s="14" t="s">
        <v>258</v>
      </c>
      <c r="D162" s="45">
        <v>992</v>
      </c>
      <c r="E162" s="19" t="s">
        <v>33</v>
      </c>
      <c r="F162" s="19" t="s">
        <v>10</v>
      </c>
      <c r="G162" s="47">
        <v>6010210090</v>
      </c>
      <c r="H162" s="40">
        <v>240</v>
      </c>
      <c r="I162" s="91">
        <f>10-10</f>
        <v>0</v>
      </c>
      <c r="J162" s="91">
        <f>10-10</f>
        <v>0</v>
      </c>
      <c r="K162" s="91">
        <f t="shared" ref="K162" si="92">10-10</f>
        <v>0</v>
      </c>
      <c r="L162" s="102">
        <v>0</v>
      </c>
    </row>
    <row r="163" spans="2:12" s="46" customFormat="1" ht="38.25">
      <c r="B163" s="90"/>
      <c r="C163" s="14" t="s">
        <v>285</v>
      </c>
      <c r="D163" s="45">
        <v>992</v>
      </c>
      <c r="E163" s="19" t="s">
        <v>33</v>
      </c>
      <c r="F163" s="19" t="s">
        <v>10</v>
      </c>
      <c r="G163" s="39">
        <v>8800000000</v>
      </c>
      <c r="H163" s="40"/>
      <c r="I163" s="98">
        <f t="shared" ref="I163:J165" si="93">I164</f>
        <v>0.09</v>
      </c>
      <c r="J163" s="98">
        <f t="shared" si="93"/>
        <v>0.09</v>
      </c>
      <c r="K163" s="98">
        <f t="shared" ref="K163:K165" si="94">K164</f>
        <v>0.09</v>
      </c>
      <c r="L163" s="102">
        <v>0</v>
      </c>
    </row>
    <row r="164" spans="2:12" s="46" customFormat="1" ht="38.25">
      <c r="B164" s="90"/>
      <c r="C164" s="14" t="s">
        <v>286</v>
      </c>
      <c r="D164" s="45">
        <v>992</v>
      </c>
      <c r="E164" s="19" t="s">
        <v>33</v>
      </c>
      <c r="F164" s="19" t="s">
        <v>10</v>
      </c>
      <c r="G164" s="39">
        <v>8810000000</v>
      </c>
      <c r="H164" s="40"/>
      <c r="I164" s="98">
        <f t="shared" si="93"/>
        <v>0.09</v>
      </c>
      <c r="J164" s="98">
        <f t="shared" si="93"/>
        <v>0.09</v>
      </c>
      <c r="K164" s="98">
        <f t="shared" si="94"/>
        <v>0.09</v>
      </c>
      <c r="L164" s="86">
        <f t="shared" si="75"/>
        <v>100</v>
      </c>
    </row>
    <row r="165" spans="2:12" s="46" customFormat="1" ht="25.5">
      <c r="B165" s="90"/>
      <c r="C165" s="19" t="s">
        <v>44</v>
      </c>
      <c r="D165" s="45">
        <v>992</v>
      </c>
      <c r="E165" s="19" t="s">
        <v>33</v>
      </c>
      <c r="F165" s="19" t="s">
        <v>10</v>
      </c>
      <c r="G165" s="39">
        <v>8810000190</v>
      </c>
      <c r="H165" s="40"/>
      <c r="I165" s="98">
        <f t="shared" si="93"/>
        <v>0.09</v>
      </c>
      <c r="J165" s="98">
        <f t="shared" si="93"/>
        <v>0.09</v>
      </c>
      <c r="K165" s="98">
        <f t="shared" si="94"/>
        <v>0.09</v>
      </c>
      <c r="L165" s="102">
        <f t="shared" si="75"/>
        <v>100</v>
      </c>
    </row>
    <row r="166" spans="2:12" s="46" customFormat="1">
      <c r="B166" s="90"/>
      <c r="C166" s="14" t="s">
        <v>14</v>
      </c>
      <c r="D166" s="45">
        <v>992</v>
      </c>
      <c r="E166" s="19" t="s">
        <v>33</v>
      </c>
      <c r="F166" s="19" t="s">
        <v>10</v>
      </c>
      <c r="G166" s="39">
        <v>8810000190</v>
      </c>
      <c r="H166" s="22">
        <v>540</v>
      </c>
      <c r="I166" s="98">
        <v>0.09</v>
      </c>
      <c r="J166" s="98">
        <v>0.09</v>
      </c>
      <c r="K166" s="98">
        <v>0.09</v>
      </c>
      <c r="L166" s="102">
        <f t="shared" si="75"/>
        <v>100</v>
      </c>
    </row>
    <row r="167" spans="2:12" s="46" customFormat="1" ht="30.75" customHeight="1">
      <c r="B167" s="90"/>
      <c r="C167" s="41" t="s">
        <v>35</v>
      </c>
      <c r="D167" s="45">
        <v>992</v>
      </c>
      <c r="E167" s="20" t="s">
        <v>33</v>
      </c>
      <c r="F167" s="20" t="s">
        <v>24</v>
      </c>
      <c r="G167" s="20"/>
      <c r="H167" s="40"/>
      <c r="I167" s="91">
        <f>I173+I168</f>
        <v>28517.170099999999</v>
      </c>
      <c r="J167" s="91">
        <f>J173+J168</f>
        <v>28517.170099999999</v>
      </c>
      <c r="K167" s="91">
        <f t="shared" ref="K167" si="95">K173+K168</f>
        <v>28516.307239999998</v>
      </c>
      <c r="L167" s="102">
        <f t="shared" si="75"/>
        <v>99.996974243948557</v>
      </c>
    </row>
    <row r="168" spans="2:12" s="46" customFormat="1" ht="29.25" customHeight="1">
      <c r="B168" s="54"/>
      <c r="C168" s="14" t="s">
        <v>223</v>
      </c>
      <c r="D168" s="45">
        <v>992</v>
      </c>
      <c r="E168" s="20" t="s">
        <v>33</v>
      </c>
      <c r="F168" s="20" t="s">
        <v>24</v>
      </c>
      <c r="G168" s="44" t="s">
        <v>255</v>
      </c>
      <c r="H168" s="44"/>
      <c r="I168" s="89">
        <f>I169</f>
        <v>307.34276999999997</v>
      </c>
      <c r="J168" s="89">
        <f>J169</f>
        <v>307.34276999999997</v>
      </c>
      <c r="K168" s="89">
        <f t="shared" ref="K168:K169" si="96">K169</f>
        <v>307.34276999999997</v>
      </c>
      <c r="L168" s="102">
        <f t="shared" si="75"/>
        <v>100</v>
      </c>
    </row>
    <row r="169" spans="2:12" s="46" customFormat="1" ht="51">
      <c r="B169" s="54"/>
      <c r="C169" s="14" t="s">
        <v>224</v>
      </c>
      <c r="D169" s="45">
        <v>992</v>
      </c>
      <c r="E169" s="20" t="s">
        <v>33</v>
      </c>
      <c r="F169" s="20" t="s">
        <v>24</v>
      </c>
      <c r="G169" s="44" t="s">
        <v>193</v>
      </c>
      <c r="H169" s="44"/>
      <c r="I169" s="89">
        <f>I170</f>
        <v>307.34276999999997</v>
      </c>
      <c r="J169" s="89">
        <f>J170</f>
        <v>307.34276999999997</v>
      </c>
      <c r="K169" s="89">
        <f t="shared" si="96"/>
        <v>307.34276999999997</v>
      </c>
      <c r="L169" s="102">
        <f t="shared" si="75"/>
        <v>100</v>
      </c>
    </row>
    <row r="170" spans="2:12" s="46" customFormat="1" ht="16.5" customHeight="1">
      <c r="B170" s="54"/>
      <c r="C170" s="14" t="s">
        <v>225</v>
      </c>
      <c r="D170" s="45">
        <v>992</v>
      </c>
      <c r="E170" s="20" t="s">
        <v>33</v>
      </c>
      <c r="F170" s="20" t="s">
        <v>24</v>
      </c>
      <c r="G170" s="44" t="s">
        <v>194</v>
      </c>
      <c r="H170" s="44"/>
      <c r="I170" s="89">
        <f>I172</f>
        <v>307.34276999999997</v>
      </c>
      <c r="J170" s="89">
        <f>J172</f>
        <v>307.34276999999997</v>
      </c>
      <c r="K170" s="89">
        <f t="shared" ref="K170" si="97">K172</f>
        <v>307.34276999999997</v>
      </c>
      <c r="L170" s="102">
        <v>0</v>
      </c>
    </row>
    <row r="171" spans="2:12" s="46" customFormat="1" ht="17.25" customHeight="1">
      <c r="B171" s="54"/>
      <c r="C171" s="14" t="s">
        <v>235</v>
      </c>
      <c r="D171" s="45">
        <v>992</v>
      </c>
      <c r="E171" s="20" t="s">
        <v>33</v>
      </c>
      <c r="F171" s="20" t="s">
        <v>24</v>
      </c>
      <c r="G171" s="44" t="s">
        <v>256</v>
      </c>
      <c r="H171" s="44"/>
      <c r="I171" s="89">
        <f>I172</f>
        <v>307.34276999999997</v>
      </c>
      <c r="J171" s="89">
        <f>J172</f>
        <v>307.34276999999997</v>
      </c>
      <c r="K171" s="89">
        <f t="shared" ref="K171" si="98">K172</f>
        <v>307.34276999999997</v>
      </c>
      <c r="L171" s="102">
        <f t="shared" si="75"/>
        <v>100</v>
      </c>
    </row>
    <row r="172" spans="2:12" s="46" customFormat="1" ht="39.75" customHeight="1">
      <c r="B172" s="54"/>
      <c r="C172" s="14" t="s">
        <v>258</v>
      </c>
      <c r="D172" s="45">
        <v>992</v>
      </c>
      <c r="E172" s="20" t="s">
        <v>33</v>
      </c>
      <c r="F172" s="20" t="s">
        <v>24</v>
      </c>
      <c r="G172" s="44" t="s">
        <v>256</v>
      </c>
      <c r="H172" s="44" t="s">
        <v>91</v>
      </c>
      <c r="I172" s="89">
        <f>1000-488+385.34277-590</f>
        <v>307.34276999999997</v>
      </c>
      <c r="J172" s="89">
        <f>1000-488+385.34277-590</f>
        <v>307.34276999999997</v>
      </c>
      <c r="K172" s="89">
        <v>307.34276999999997</v>
      </c>
      <c r="L172" s="102">
        <f t="shared" si="75"/>
        <v>100</v>
      </c>
    </row>
    <row r="173" spans="2:12" s="46" customFormat="1" ht="26.25" customHeight="1">
      <c r="B173" s="90"/>
      <c r="C173" s="38" t="s">
        <v>80</v>
      </c>
      <c r="D173" s="45">
        <v>992</v>
      </c>
      <c r="E173" s="20" t="s">
        <v>33</v>
      </c>
      <c r="F173" s="20" t="s">
        <v>24</v>
      </c>
      <c r="G173" s="39">
        <v>6200000000</v>
      </c>
      <c r="H173" s="40"/>
      <c r="I173" s="91">
        <f>I174+I178+I189</f>
        <v>28209.82733</v>
      </c>
      <c r="J173" s="91">
        <f>J174+J178+J189</f>
        <v>28209.82733</v>
      </c>
      <c r="K173" s="91">
        <f t="shared" ref="K173" si="99">K174+K178+K189</f>
        <v>28208.964469999999</v>
      </c>
      <c r="L173" s="102">
        <f t="shared" si="75"/>
        <v>99.996941278690201</v>
      </c>
    </row>
    <row r="174" spans="2:12" s="46" customFormat="1" ht="44.25" customHeight="1">
      <c r="B174" s="54"/>
      <c r="C174" s="48" t="s">
        <v>251</v>
      </c>
      <c r="D174" s="45">
        <v>992</v>
      </c>
      <c r="E174" s="20" t="s">
        <v>33</v>
      </c>
      <c r="F174" s="20" t="s">
        <v>24</v>
      </c>
      <c r="G174" s="44" t="s">
        <v>196</v>
      </c>
      <c r="H174" s="44"/>
      <c r="I174" s="91">
        <f t="shared" ref="I174:J176" si="100">I175</f>
        <v>1724.3535499999998</v>
      </c>
      <c r="J174" s="91">
        <f t="shared" si="100"/>
        <v>1724.3535499999998</v>
      </c>
      <c r="K174" s="91">
        <f t="shared" ref="K174:K176" si="101">K175</f>
        <v>1724.35355</v>
      </c>
      <c r="L174" s="102">
        <f t="shared" si="75"/>
        <v>100.00000000000003</v>
      </c>
    </row>
    <row r="175" spans="2:12" s="46" customFormat="1" ht="18" customHeight="1">
      <c r="B175" s="54"/>
      <c r="C175" s="48" t="s">
        <v>252</v>
      </c>
      <c r="D175" s="45">
        <v>992</v>
      </c>
      <c r="E175" s="20" t="s">
        <v>33</v>
      </c>
      <c r="F175" s="20" t="s">
        <v>24</v>
      </c>
      <c r="G175" s="44" t="s">
        <v>197</v>
      </c>
      <c r="H175" s="44"/>
      <c r="I175" s="89">
        <f t="shared" si="100"/>
        <v>1724.3535499999998</v>
      </c>
      <c r="J175" s="89">
        <f t="shared" si="100"/>
        <v>1724.3535499999998</v>
      </c>
      <c r="K175" s="89">
        <f t="shared" si="101"/>
        <v>1724.35355</v>
      </c>
      <c r="L175" s="102">
        <f t="shared" si="75"/>
        <v>100.00000000000003</v>
      </c>
    </row>
    <row r="176" spans="2:12" s="46" customFormat="1" ht="39" customHeight="1">
      <c r="B176" s="54"/>
      <c r="C176" s="48" t="s">
        <v>253</v>
      </c>
      <c r="D176" s="45">
        <v>992</v>
      </c>
      <c r="E176" s="20" t="s">
        <v>33</v>
      </c>
      <c r="F176" s="20" t="s">
        <v>24</v>
      </c>
      <c r="G176" s="44" t="s">
        <v>287</v>
      </c>
      <c r="H176" s="44"/>
      <c r="I176" s="89">
        <f t="shared" si="100"/>
        <v>1724.3535499999998</v>
      </c>
      <c r="J176" s="89">
        <f t="shared" si="100"/>
        <v>1724.3535499999998</v>
      </c>
      <c r="K176" s="89">
        <f t="shared" si="101"/>
        <v>1724.35355</v>
      </c>
      <c r="L176" s="102">
        <f t="shared" si="75"/>
        <v>100.00000000000003</v>
      </c>
    </row>
    <row r="177" spans="2:12" s="46" customFormat="1" ht="51.75" customHeight="1">
      <c r="B177" s="54"/>
      <c r="C177" s="14" t="s">
        <v>258</v>
      </c>
      <c r="D177" s="45">
        <v>992</v>
      </c>
      <c r="E177" s="20" t="s">
        <v>33</v>
      </c>
      <c r="F177" s="20" t="s">
        <v>24</v>
      </c>
      <c r="G177" s="44" t="s">
        <v>287</v>
      </c>
      <c r="H177" s="44" t="s">
        <v>91</v>
      </c>
      <c r="I177" s="89">
        <f>1719.59+4.76355</f>
        <v>1724.3535499999998</v>
      </c>
      <c r="J177" s="89">
        <f>1719.59+4.76355</f>
        <v>1724.3535499999998</v>
      </c>
      <c r="K177" s="89">
        <v>1724.35355</v>
      </c>
      <c r="L177" s="102">
        <f t="shared" si="75"/>
        <v>100.00000000000003</v>
      </c>
    </row>
    <row r="178" spans="2:12" s="46" customFormat="1">
      <c r="B178" s="54"/>
      <c r="C178" s="14" t="s">
        <v>254</v>
      </c>
      <c r="D178" s="45"/>
      <c r="E178" s="20" t="s">
        <v>33</v>
      </c>
      <c r="F178" s="20" t="s">
        <v>24</v>
      </c>
      <c r="G178" s="44" t="s">
        <v>288</v>
      </c>
      <c r="H178" s="44"/>
      <c r="I178" s="89">
        <f>I179+I184</f>
        <v>14172.778779999999</v>
      </c>
      <c r="J178" s="89">
        <f>J179+J184</f>
        <v>14172.778779999999</v>
      </c>
      <c r="K178" s="89">
        <f t="shared" ref="K178" si="102">K179+K184</f>
        <v>14171.915919999999</v>
      </c>
      <c r="L178" s="102">
        <f t="shared" si="75"/>
        <v>99.993911850220812</v>
      </c>
    </row>
    <row r="179" spans="2:12" s="46" customFormat="1" ht="38.25">
      <c r="B179" s="54"/>
      <c r="C179" s="14" t="s">
        <v>191</v>
      </c>
      <c r="D179" s="45">
        <v>992</v>
      </c>
      <c r="E179" s="20" t="s">
        <v>33</v>
      </c>
      <c r="F179" s="20" t="s">
        <v>24</v>
      </c>
      <c r="G179" s="44" t="s">
        <v>289</v>
      </c>
      <c r="H179" s="44"/>
      <c r="I179" s="89">
        <f>I181+I183</f>
        <v>8511.6755899999989</v>
      </c>
      <c r="J179" s="89">
        <f>J181+J183</f>
        <v>8511.6755899999989</v>
      </c>
      <c r="K179" s="89">
        <f t="shared" ref="K179" si="103">K181+K183</f>
        <v>8510.8127299999996</v>
      </c>
      <c r="L179" s="102">
        <f t="shared" si="75"/>
        <v>99.989862630561106</v>
      </c>
    </row>
    <row r="180" spans="2:12" s="46" customFormat="1">
      <c r="B180" s="54"/>
      <c r="C180" s="73" t="s">
        <v>232</v>
      </c>
      <c r="D180" s="45">
        <v>992</v>
      </c>
      <c r="E180" s="20" t="s">
        <v>33</v>
      </c>
      <c r="F180" s="20" t="s">
        <v>24</v>
      </c>
      <c r="G180" s="44" t="s">
        <v>290</v>
      </c>
      <c r="H180" s="44"/>
      <c r="I180" s="89">
        <f>I181</f>
        <v>7980.5755899999995</v>
      </c>
      <c r="J180" s="89">
        <f>J181</f>
        <v>7980.5755899999995</v>
      </c>
      <c r="K180" s="89">
        <f t="shared" ref="K180" si="104">K181</f>
        <v>7979.7127300000002</v>
      </c>
      <c r="L180" s="102">
        <f t="shared" si="75"/>
        <v>99.989187997904807</v>
      </c>
    </row>
    <row r="181" spans="2:12" s="46" customFormat="1" ht="41.25" customHeight="1">
      <c r="B181" s="54"/>
      <c r="C181" s="14" t="s">
        <v>258</v>
      </c>
      <c r="D181" s="45">
        <v>992</v>
      </c>
      <c r="E181" s="20" t="s">
        <v>33</v>
      </c>
      <c r="F181" s="20" t="s">
        <v>24</v>
      </c>
      <c r="G181" s="44" t="s">
        <v>290</v>
      </c>
      <c r="H181" s="44" t="s">
        <v>91</v>
      </c>
      <c r="I181" s="89">
        <f>227.674+1036.2+6005.98917-49+3012.3-250-235-50-430.949+136.8068-5-200-200-1000.48688-42.96318+29.76823-4.76355</f>
        <v>7980.5755899999995</v>
      </c>
      <c r="J181" s="89">
        <f>227.674+1036.2+6005.98917-49+3012.3-250-235-50-430.949+136.8068-5-200-200-1000.48688-42.96318+29.76823-4.76355</f>
        <v>7980.5755899999995</v>
      </c>
      <c r="K181" s="89">
        <f>7979.66273+0.05</f>
        <v>7979.7127300000002</v>
      </c>
      <c r="L181" s="102">
        <f t="shared" si="75"/>
        <v>99.989187997904807</v>
      </c>
    </row>
    <row r="182" spans="2:12" s="46" customFormat="1" ht="63.75">
      <c r="B182" s="54"/>
      <c r="C182" s="14" t="s">
        <v>291</v>
      </c>
      <c r="D182" s="45">
        <v>992</v>
      </c>
      <c r="E182" s="20" t="s">
        <v>33</v>
      </c>
      <c r="F182" s="20" t="s">
        <v>24</v>
      </c>
      <c r="G182" s="99" t="s">
        <v>292</v>
      </c>
      <c r="H182" s="44"/>
      <c r="I182" s="89">
        <f>I183</f>
        <v>531.1</v>
      </c>
      <c r="J182" s="89">
        <f>J183</f>
        <v>531.1</v>
      </c>
      <c r="K182" s="89">
        <f t="shared" ref="K182" si="105">K183</f>
        <v>531.1</v>
      </c>
      <c r="L182" s="102">
        <f t="shared" si="75"/>
        <v>100</v>
      </c>
    </row>
    <row r="183" spans="2:12" s="46" customFormat="1" ht="38.25">
      <c r="B183" s="54"/>
      <c r="C183" s="14" t="s">
        <v>258</v>
      </c>
      <c r="D183" s="45">
        <v>992</v>
      </c>
      <c r="E183" s="20" t="s">
        <v>33</v>
      </c>
      <c r="F183" s="20" t="s">
        <v>24</v>
      </c>
      <c r="G183" s="99" t="s">
        <v>292</v>
      </c>
      <c r="H183" s="44" t="s">
        <v>91</v>
      </c>
      <c r="I183" s="89">
        <v>531.1</v>
      </c>
      <c r="J183" s="89">
        <v>531.1</v>
      </c>
      <c r="K183" s="89">
        <v>531.1</v>
      </c>
      <c r="L183" s="102">
        <f t="shared" si="75"/>
        <v>100</v>
      </c>
    </row>
    <row r="184" spans="2:12" s="46" customFormat="1">
      <c r="B184" s="54"/>
      <c r="C184" s="14" t="s">
        <v>268</v>
      </c>
      <c r="D184" s="45">
        <v>992</v>
      </c>
      <c r="E184" s="20" t="s">
        <v>33</v>
      </c>
      <c r="F184" s="20" t="s">
        <v>24</v>
      </c>
      <c r="G184" s="44" t="s">
        <v>293</v>
      </c>
      <c r="H184" s="44"/>
      <c r="I184" s="89">
        <f>I186+I188</f>
        <v>5661.1031899999998</v>
      </c>
      <c r="J184" s="89">
        <f>J186+J188</f>
        <v>5661.1031899999998</v>
      </c>
      <c r="K184" s="89">
        <f t="shared" ref="K184" si="106">K186+K188</f>
        <v>5661.1031899999998</v>
      </c>
      <c r="L184" s="102">
        <f t="shared" si="75"/>
        <v>100</v>
      </c>
    </row>
    <row r="185" spans="2:12" s="46" customFormat="1" ht="25.5">
      <c r="B185" s="54"/>
      <c r="C185" s="14" t="s">
        <v>294</v>
      </c>
      <c r="D185" s="45">
        <v>992</v>
      </c>
      <c r="E185" s="20" t="s">
        <v>33</v>
      </c>
      <c r="F185" s="20" t="s">
        <v>24</v>
      </c>
      <c r="G185" s="44" t="s">
        <v>295</v>
      </c>
      <c r="H185" s="44"/>
      <c r="I185" s="89">
        <f>I186</f>
        <v>363.19319999999999</v>
      </c>
      <c r="J185" s="89">
        <f>J186</f>
        <v>363.19319999999999</v>
      </c>
      <c r="K185" s="89">
        <f t="shared" ref="K185" si="107">K186</f>
        <v>363.19319999999999</v>
      </c>
      <c r="L185" s="102">
        <f t="shared" si="75"/>
        <v>100</v>
      </c>
    </row>
    <row r="186" spans="2:12" s="46" customFormat="1" ht="19.5" customHeight="1">
      <c r="B186" s="54"/>
      <c r="C186" s="14" t="s">
        <v>258</v>
      </c>
      <c r="D186" s="45">
        <v>992</v>
      </c>
      <c r="E186" s="20" t="s">
        <v>33</v>
      </c>
      <c r="F186" s="20" t="s">
        <v>24</v>
      </c>
      <c r="G186" s="44" t="s">
        <v>295</v>
      </c>
      <c r="H186" s="44" t="s">
        <v>91</v>
      </c>
      <c r="I186" s="89">
        <f>300+200-136.8068</f>
        <v>363.19319999999999</v>
      </c>
      <c r="J186" s="89">
        <f>300+200-136.8068</f>
        <v>363.19319999999999</v>
      </c>
      <c r="K186" s="89">
        <v>363.19319999999999</v>
      </c>
      <c r="L186" s="86">
        <f t="shared" si="75"/>
        <v>100</v>
      </c>
    </row>
    <row r="187" spans="2:12" s="46" customFormat="1" ht="25.5">
      <c r="B187" s="54"/>
      <c r="C187" s="14" t="s">
        <v>296</v>
      </c>
      <c r="D187" s="45">
        <v>992</v>
      </c>
      <c r="E187" s="20" t="s">
        <v>33</v>
      </c>
      <c r="F187" s="20" t="s">
        <v>24</v>
      </c>
      <c r="G187" s="44" t="s">
        <v>297</v>
      </c>
      <c r="H187" s="44"/>
      <c r="I187" s="89">
        <f>I188</f>
        <v>5297.9099900000001</v>
      </c>
      <c r="J187" s="89">
        <f>J188</f>
        <v>5297.9099900000001</v>
      </c>
      <c r="K187" s="89">
        <f t="shared" ref="K187" si="108">K188</f>
        <v>5297.9099900000001</v>
      </c>
      <c r="L187" s="86">
        <f t="shared" si="75"/>
        <v>100</v>
      </c>
    </row>
    <row r="188" spans="2:12" s="46" customFormat="1" ht="38.25">
      <c r="B188" s="54"/>
      <c r="C188" s="14" t="s">
        <v>258</v>
      </c>
      <c r="D188" s="45">
        <v>992</v>
      </c>
      <c r="E188" s="20" t="s">
        <v>33</v>
      </c>
      <c r="F188" s="20" t="s">
        <v>24</v>
      </c>
      <c r="G188" s="44" t="s">
        <v>297</v>
      </c>
      <c r="H188" s="44" t="s">
        <v>91</v>
      </c>
      <c r="I188" s="89">
        <f>5245.72108+52.18891</f>
        <v>5297.9099900000001</v>
      </c>
      <c r="J188" s="89">
        <f>5245.72108+52.18891</f>
        <v>5297.9099900000001</v>
      </c>
      <c r="K188" s="89">
        <v>5297.9099900000001</v>
      </c>
      <c r="L188" s="102">
        <f t="shared" si="75"/>
        <v>100</v>
      </c>
    </row>
    <row r="189" spans="2:12" s="46" customFormat="1" ht="51">
      <c r="B189" s="54"/>
      <c r="C189" s="14" t="s">
        <v>269</v>
      </c>
      <c r="D189" s="45">
        <v>992</v>
      </c>
      <c r="E189" s="20" t="s">
        <v>33</v>
      </c>
      <c r="F189" s="20" t="s">
        <v>24</v>
      </c>
      <c r="G189" s="39">
        <v>6230000000</v>
      </c>
      <c r="H189" s="44"/>
      <c r="I189" s="89">
        <f t="shared" ref="I189:J191" si="109">I190</f>
        <v>12312.695</v>
      </c>
      <c r="J189" s="89">
        <f t="shared" si="109"/>
        <v>12312.695</v>
      </c>
      <c r="K189" s="89">
        <f t="shared" ref="K189" si="110">K190</f>
        <v>12312.695</v>
      </c>
      <c r="L189" s="102">
        <f t="shared" si="75"/>
        <v>100</v>
      </c>
    </row>
    <row r="190" spans="2:12" s="46" customFormat="1" ht="38.25">
      <c r="B190" s="54"/>
      <c r="C190" s="14" t="s">
        <v>233</v>
      </c>
      <c r="D190" s="45">
        <v>992</v>
      </c>
      <c r="E190" s="20" t="s">
        <v>33</v>
      </c>
      <c r="F190" s="20" t="s">
        <v>24</v>
      </c>
      <c r="G190" s="39">
        <v>6230100000</v>
      </c>
      <c r="H190" s="44"/>
      <c r="I190" s="89">
        <f t="shared" si="109"/>
        <v>12312.695</v>
      </c>
      <c r="J190" s="89">
        <f t="shared" si="109"/>
        <v>12312.695</v>
      </c>
      <c r="K190" s="89">
        <f t="shared" ref="K190:K191" si="111">K191</f>
        <v>12312.695</v>
      </c>
      <c r="L190" s="102">
        <f t="shared" si="75"/>
        <v>100</v>
      </c>
    </row>
    <row r="191" spans="2:12" s="46" customFormat="1" ht="33" customHeight="1">
      <c r="B191" s="54"/>
      <c r="C191" s="19" t="s">
        <v>50</v>
      </c>
      <c r="D191" s="45">
        <v>992</v>
      </c>
      <c r="E191" s="20" t="s">
        <v>33</v>
      </c>
      <c r="F191" s="20" t="s">
        <v>24</v>
      </c>
      <c r="G191" s="39">
        <v>6230100590</v>
      </c>
      <c r="H191" s="44"/>
      <c r="I191" s="89">
        <f t="shared" si="109"/>
        <v>12312.695</v>
      </c>
      <c r="J191" s="89">
        <f t="shared" si="109"/>
        <v>12312.695</v>
      </c>
      <c r="K191" s="89">
        <f t="shared" si="111"/>
        <v>12312.695</v>
      </c>
      <c r="L191" s="102">
        <f t="shared" si="75"/>
        <v>100</v>
      </c>
    </row>
    <row r="192" spans="2:12" s="46" customFormat="1">
      <c r="B192" s="54"/>
      <c r="C192" s="14" t="s">
        <v>234</v>
      </c>
      <c r="D192" s="45">
        <v>992</v>
      </c>
      <c r="E192" s="20" t="s">
        <v>33</v>
      </c>
      <c r="F192" s="20" t="s">
        <v>24</v>
      </c>
      <c r="G192" s="39">
        <v>6230100590</v>
      </c>
      <c r="H192" s="44" t="s">
        <v>94</v>
      </c>
      <c r="I192" s="94">
        <f>11341.318+139.537+350+235+46.84+200</f>
        <v>12312.695</v>
      </c>
      <c r="J192" s="94">
        <f>11341.318+139.537+350+235+46.84+200</f>
        <v>12312.695</v>
      </c>
      <c r="K192" s="94">
        <v>12312.695</v>
      </c>
      <c r="L192" s="102">
        <f t="shared" si="75"/>
        <v>100</v>
      </c>
    </row>
    <row r="193" spans="2:12">
      <c r="B193" s="74"/>
      <c r="C193" s="57" t="s">
        <v>36</v>
      </c>
      <c r="D193" s="45">
        <v>992</v>
      </c>
      <c r="E193" s="55" t="s">
        <v>37</v>
      </c>
      <c r="F193" s="55"/>
      <c r="G193" s="55"/>
      <c r="H193" s="56"/>
      <c r="I193" s="88">
        <f>I194</f>
        <v>81.870800000000003</v>
      </c>
      <c r="J193" s="88">
        <f>J194</f>
        <v>81.870800000000003</v>
      </c>
      <c r="K193" s="88">
        <f t="shared" ref="K193:K194" si="112">K194</f>
        <v>81.870800000000003</v>
      </c>
      <c r="L193" s="102">
        <f t="shared" si="75"/>
        <v>100</v>
      </c>
    </row>
    <row r="194" spans="2:12">
      <c r="B194" s="40"/>
      <c r="C194" s="41" t="s">
        <v>236</v>
      </c>
      <c r="D194" s="45">
        <v>992</v>
      </c>
      <c r="E194" s="20" t="s">
        <v>37</v>
      </c>
      <c r="F194" s="20" t="s">
        <v>37</v>
      </c>
      <c r="G194" s="20"/>
      <c r="H194" s="22"/>
      <c r="I194" s="89">
        <f>I195</f>
        <v>81.870800000000003</v>
      </c>
      <c r="J194" s="89">
        <f>J195</f>
        <v>81.870800000000003</v>
      </c>
      <c r="K194" s="89">
        <f t="shared" si="112"/>
        <v>81.870800000000003</v>
      </c>
      <c r="L194" s="102">
        <f t="shared" si="75"/>
        <v>100</v>
      </c>
    </row>
    <row r="195" spans="2:12" ht="33" customHeight="1">
      <c r="B195" s="40"/>
      <c r="C195" s="41" t="s">
        <v>81</v>
      </c>
      <c r="D195" s="45">
        <v>992</v>
      </c>
      <c r="E195" s="20" t="s">
        <v>37</v>
      </c>
      <c r="F195" s="20" t="s">
        <v>37</v>
      </c>
      <c r="G195" s="22" t="s">
        <v>226</v>
      </c>
      <c r="H195" s="22"/>
      <c r="I195" s="89">
        <f>I197</f>
        <v>81.870800000000003</v>
      </c>
      <c r="J195" s="89">
        <f>J197</f>
        <v>81.870800000000003</v>
      </c>
      <c r="K195" s="89">
        <f t="shared" ref="K195" si="113">K197</f>
        <v>81.870800000000003</v>
      </c>
      <c r="L195" s="102">
        <f t="shared" si="75"/>
        <v>100</v>
      </c>
    </row>
    <row r="196" spans="2:12" ht="17.25" customHeight="1">
      <c r="B196" s="40"/>
      <c r="C196" s="41" t="s">
        <v>192</v>
      </c>
      <c r="D196" s="45">
        <v>992</v>
      </c>
      <c r="E196" s="20" t="s">
        <v>37</v>
      </c>
      <c r="F196" s="20" t="s">
        <v>37</v>
      </c>
      <c r="G196" s="22" t="s">
        <v>227</v>
      </c>
      <c r="H196" s="22"/>
      <c r="I196" s="89">
        <f t="shared" ref="I196:J198" si="114">I197</f>
        <v>81.870800000000003</v>
      </c>
      <c r="J196" s="89">
        <f t="shared" si="114"/>
        <v>81.870800000000003</v>
      </c>
      <c r="K196" s="89">
        <f t="shared" ref="K196:K198" si="115">K197</f>
        <v>81.870800000000003</v>
      </c>
      <c r="L196" s="102">
        <f t="shared" si="75"/>
        <v>100</v>
      </c>
    </row>
    <row r="197" spans="2:12" ht="51">
      <c r="B197" s="40"/>
      <c r="C197" s="41" t="s">
        <v>237</v>
      </c>
      <c r="D197" s="45">
        <v>992</v>
      </c>
      <c r="E197" s="20" t="s">
        <v>37</v>
      </c>
      <c r="F197" s="20" t="s">
        <v>37</v>
      </c>
      <c r="G197" s="22" t="s">
        <v>228</v>
      </c>
      <c r="H197" s="22"/>
      <c r="I197" s="89">
        <f t="shared" si="114"/>
        <v>81.870800000000003</v>
      </c>
      <c r="J197" s="89">
        <f t="shared" si="114"/>
        <v>81.870800000000003</v>
      </c>
      <c r="K197" s="89">
        <f t="shared" si="115"/>
        <v>81.870800000000003</v>
      </c>
      <c r="L197" s="102">
        <f t="shared" si="75"/>
        <v>100</v>
      </c>
    </row>
    <row r="198" spans="2:12" ht="25.5">
      <c r="B198" s="40"/>
      <c r="C198" s="41" t="s">
        <v>82</v>
      </c>
      <c r="D198" s="45">
        <v>992</v>
      </c>
      <c r="E198" s="20" t="s">
        <v>37</v>
      </c>
      <c r="F198" s="20" t="s">
        <v>37</v>
      </c>
      <c r="G198" s="22" t="s">
        <v>298</v>
      </c>
      <c r="H198" s="22"/>
      <c r="I198" s="89">
        <f t="shared" si="114"/>
        <v>81.870800000000003</v>
      </c>
      <c r="J198" s="89">
        <f t="shared" si="114"/>
        <v>81.870800000000003</v>
      </c>
      <c r="K198" s="89">
        <f t="shared" si="115"/>
        <v>81.870800000000003</v>
      </c>
      <c r="L198" s="102">
        <f t="shared" ref="L198:L242" si="116">K198/J198*100</f>
        <v>100</v>
      </c>
    </row>
    <row r="199" spans="2:12">
      <c r="B199" s="40"/>
      <c r="C199" s="14" t="s">
        <v>83</v>
      </c>
      <c r="D199" s="45">
        <v>992</v>
      </c>
      <c r="E199" s="20" t="s">
        <v>37</v>
      </c>
      <c r="F199" s="20" t="s">
        <v>37</v>
      </c>
      <c r="G199" s="22" t="s">
        <v>298</v>
      </c>
      <c r="H199" s="22" t="s">
        <v>94</v>
      </c>
      <c r="I199" s="89">
        <f>140-58.1292</f>
        <v>81.870800000000003</v>
      </c>
      <c r="J199" s="89">
        <f>140-58.1292</f>
        <v>81.870800000000003</v>
      </c>
      <c r="K199" s="89">
        <v>81.870800000000003</v>
      </c>
      <c r="L199" s="102">
        <f t="shared" si="116"/>
        <v>100</v>
      </c>
    </row>
    <row r="200" spans="2:12">
      <c r="B200" s="58"/>
      <c r="C200" s="57" t="s">
        <v>38</v>
      </c>
      <c r="D200" s="45">
        <v>992</v>
      </c>
      <c r="E200" s="55" t="s">
        <v>39</v>
      </c>
      <c r="F200" s="55"/>
      <c r="G200" s="56"/>
      <c r="H200" s="56"/>
      <c r="I200" s="88">
        <f>I201</f>
        <v>10137.353270000001</v>
      </c>
      <c r="J200" s="88">
        <f>J201</f>
        <v>10137.353270000001</v>
      </c>
      <c r="K200" s="88">
        <f t="shared" ref="K200" si="117">K201</f>
        <v>10137.353270000001</v>
      </c>
      <c r="L200" s="102">
        <f t="shared" si="116"/>
        <v>100</v>
      </c>
    </row>
    <row r="201" spans="2:12">
      <c r="B201" s="40"/>
      <c r="C201" s="41" t="s">
        <v>40</v>
      </c>
      <c r="D201" s="45">
        <v>992</v>
      </c>
      <c r="E201" s="20" t="s">
        <v>39</v>
      </c>
      <c r="F201" s="20" t="s">
        <v>8</v>
      </c>
      <c r="G201" s="22"/>
      <c r="H201" s="22"/>
      <c r="I201" s="89">
        <f>I202+I219+I214</f>
        <v>10137.353270000001</v>
      </c>
      <c r="J201" s="89">
        <f>J202+J219+J214</f>
        <v>10137.353270000001</v>
      </c>
      <c r="K201" s="89">
        <f t="shared" ref="K201" si="118">K202+K219+K214</f>
        <v>10137.353270000001</v>
      </c>
      <c r="L201" s="102">
        <f t="shared" si="116"/>
        <v>100</v>
      </c>
    </row>
    <row r="202" spans="2:12" ht="51">
      <c r="B202" s="40"/>
      <c r="C202" s="14" t="s">
        <v>84</v>
      </c>
      <c r="D202" s="45">
        <v>992</v>
      </c>
      <c r="E202" s="20" t="s">
        <v>39</v>
      </c>
      <c r="F202" s="20" t="s">
        <v>8</v>
      </c>
      <c r="G202" s="22" t="s">
        <v>299</v>
      </c>
      <c r="H202" s="22"/>
      <c r="I202" s="89">
        <f>I203+I207</f>
        <v>9040.1613900000011</v>
      </c>
      <c r="J202" s="89">
        <f>J203+J207</f>
        <v>9040.1613900000011</v>
      </c>
      <c r="K202" s="89">
        <f t="shared" ref="K202" si="119">K203+K207</f>
        <v>9040.1613900000011</v>
      </c>
      <c r="L202" s="102">
        <f t="shared" si="116"/>
        <v>100</v>
      </c>
    </row>
    <row r="203" spans="2:12" ht="38.25">
      <c r="B203" s="40"/>
      <c r="C203" s="14" t="s">
        <v>85</v>
      </c>
      <c r="D203" s="45">
        <v>992</v>
      </c>
      <c r="E203" s="20" t="s">
        <v>39</v>
      </c>
      <c r="F203" s="20" t="s">
        <v>8</v>
      </c>
      <c r="G203" s="22" t="s">
        <v>300</v>
      </c>
      <c r="H203" s="22"/>
      <c r="I203" s="89">
        <f t="shared" ref="I203:J205" si="120">I204</f>
        <v>6840.3</v>
      </c>
      <c r="J203" s="89">
        <f t="shared" si="120"/>
        <v>6840.3</v>
      </c>
      <c r="K203" s="89">
        <f t="shared" ref="K203:K205" si="121">K204</f>
        <v>6840.3</v>
      </c>
      <c r="L203" s="102">
        <f t="shared" si="116"/>
        <v>100</v>
      </c>
    </row>
    <row r="204" spans="2:12" ht="51">
      <c r="B204" s="40"/>
      <c r="C204" s="14" t="s">
        <v>195</v>
      </c>
      <c r="D204" s="45">
        <v>992</v>
      </c>
      <c r="E204" s="20" t="s">
        <v>39</v>
      </c>
      <c r="F204" s="20" t="s">
        <v>8</v>
      </c>
      <c r="G204" s="22" t="s">
        <v>301</v>
      </c>
      <c r="H204" s="22"/>
      <c r="I204" s="89">
        <f t="shared" si="120"/>
        <v>6840.3</v>
      </c>
      <c r="J204" s="89">
        <f t="shared" si="120"/>
        <v>6840.3</v>
      </c>
      <c r="K204" s="89">
        <f t="shared" si="121"/>
        <v>6840.3</v>
      </c>
      <c r="L204" s="102">
        <f t="shared" si="116"/>
        <v>100</v>
      </c>
    </row>
    <row r="205" spans="2:12" ht="25.5">
      <c r="B205" s="40"/>
      <c r="C205" s="38" t="s">
        <v>50</v>
      </c>
      <c r="D205" s="45">
        <v>992</v>
      </c>
      <c r="E205" s="20" t="s">
        <v>39</v>
      </c>
      <c r="F205" s="20" t="s">
        <v>8</v>
      </c>
      <c r="G205" s="22" t="s">
        <v>302</v>
      </c>
      <c r="H205" s="22"/>
      <c r="I205" s="89">
        <f t="shared" si="120"/>
        <v>6840.3</v>
      </c>
      <c r="J205" s="89">
        <f t="shared" si="120"/>
        <v>6840.3</v>
      </c>
      <c r="K205" s="89">
        <f t="shared" si="121"/>
        <v>6840.3</v>
      </c>
      <c r="L205" s="102">
        <f t="shared" si="116"/>
        <v>100</v>
      </c>
    </row>
    <row r="206" spans="2:12">
      <c r="B206" s="40"/>
      <c r="C206" s="14" t="s">
        <v>83</v>
      </c>
      <c r="D206" s="45">
        <v>992</v>
      </c>
      <c r="E206" s="20" t="s">
        <v>39</v>
      </c>
      <c r="F206" s="20" t="s">
        <v>8</v>
      </c>
      <c r="G206" s="22" t="s">
        <v>302</v>
      </c>
      <c r="H206" s="22" t="s">
        <v>94</v>
      </c>
      <c r="I206" s="89">
        <f>6471+299.3+70</f>
        <v>6840.3</v>
      </c>
      <c r="J206" s="89">
        <f>6471+299.3+70</f>
        <v>6840.3</v>
      </c>
      <c r="K206" s="89">
        <v>6840.3</v>
      </c>
      <c r="L206" s="102">
        <f t="shared" si="116"/>
        <v>100</v>
      </c>
    </row>
    <row r="207" spans="2:12">
      <c r="B207" s="40"/>
      <c r="C207" s="14" t="s">
        <v>303</v>
      </c>
      <c r="D207" s="45">
        <v>992</v>
      </c>
      <c r="E207" s="20" t="s">
        <v>39</v>
      </c>
      <c r="F207" s="20" t="s">
        <v>8</v>
      </c>
      <c r="G207" s="22" t="s">
        <v>304</v>
      </c>
      <c r="H207" s="22"/>
      <c r="I207" s="89">
        <f>I208</f>
        <v>2199.86139</v>
      </c>
      <c r="J207" s="89">
        <f>J208</f>
        <v>2199.86139</v>
      </c>
      <c r="K207" s="89">
        <f t="shared" ref="K207" si="122">K208</f>
        <v>2199.86139</v>
      </c>
      <c r="L207" s="102">
        <f t="shared" si="116"/>
        <v>100</v>
      </c>
    </row>
    <row r="208" spans="2:12" ht="45" customHeight="1">
      <c r="B208" s="40"/>
      <c r="C208" s="14" t="s">
        <v>138</v>
      </c>
      <c r="D208" s="45">
        <v>992</v>
      </c>
      <c r="E208" s="20" t="s">
        <v>39</v>
      </c>
      <c r="F208" s="20" t="s">
        <v>8</v>
      </c>
      <c r="G208" s="22" t="s">
        <v>305</v>
      </c>
      <c r="H208" s="22"/>
      <c r="I208" s="89">
        <f>I210+I213</f>
        <v>2199.86139</v>
      </c>
      <c r="J208" s="89">
        <f>J210+J213</f>
        <v>2199.86139</v>
      </c>
      <c r="K208" s="89">
        <f t="shared" ref="K208" si="123">K210+K213</f>
        <v>2199.86139</v>
      </c>
      <c r="L208" s="102">
        <f t="shared" si="116"/>
        <v>100</v>
      </c>
    </row>
    <row r="209" spans="2:12" ht="25.5">
      <c r="B209" s="40"/>
      <c r="C209" s="14" t="s">
        <v>41</v>
      </c>
      <c r="D209" s="45">
        <v>992</v>
      </c>
      <c r="E209" s="20" t="s">
        <v>39</v>
      </c>
      <c r="F209" s="20" t="s">
        <v>8</v>
      </c>
      <c r="G209" s="39">
        <v>6420110290</v>
      </c>
      <c r="H209" s="40"/>
      <c r="I209" s="91">
        <f>I210</f>
        <v>30</v>
      </c>
      <c r="J209" s="91">
        <f>J210</f>
        <v>30</v>
      </c>
      <c r="K209" s="91">
        <f t="shared" ref="K209" si="124">K210</f>
        <v>30</v>
      </c>
      <c r="L209" s="102">
        <f t="shared" si="116"/>
        <v>100</v>
      </c>
    </row>
    <row r="210" spans="2:12">
      <c r="B210" s="40"/>
      <c r="C210" s="14" t="s">
        <v>14</v>
      </c>
      <c r="D210" s="45">
        <v>992</v>
      </c>
      <c r="E210" s="20" t="s">
        <v>39</v>
      </c>
      <c r="F210" s="20" t="s">
        <v>8</v>
      </c>
      <c r="G210" s="39">
        <v>6420110290</v>
      </c>
      <c r="H210" s="22" t="s">
        <v>15</v>
      </c>
      <c r="I210" s="91">
        <v>30</v>
      </c>
      <c r="J210" s="91">
        <v>30</v>
      </c>
      <c r="K210" s="91">
        <v>30</v>
      </c>
      <c r="L210" s="102">
        <f t="shared" si="116"/>
        <v>100</v>
      </c>
    </row>
    <row r="211" spans="2:12">
      <c r="B211" s="40"/>
      <c r="C211" s="14" t="s">
        <v>306</v>
      </c>
      <c r="D211" s="70">
        <v>992</v>
      </c>
      <c r="E211" s="72" t="s">
        <v>39</v>
      </c>
      <c r="F211" s="72" t="s">
        <v>8</v>
      </c>
      <c r="G211" s="67">
        <v>6420200000</v>
      </c>
      <c r="H211" s="22"/>
      <c r="I211" s="91">
        <f>I212</f>
        <v>2169.86139</v>
      </c>
      <c r="J211" s="91">
        <f>J212</f>
        <v>2169.86139</v>
      </c>
      <c r="K211" s="91">
        <f t="shared" ref="K211:K212" si="125">K212</f>
        <v>2169.86139</v>
      </c>
      <c r="L211" s="102">
        <f t="shared" si="116"/>
        <v>100</v>
      </c>
    </row>
    <row r="212" spans="2:12" ht="38.25">
      <c r="B212" s="71"/>
      <c r="C212" s="41" t="s">
        <v>307</v>
      </c>
      <c r="D212" s="70">
        <v>992</v>
      </c>
      <c r="E212" s="72" t="s">
        <v>39</v>
      </c>
      <c r="F212" s="72" t="s">
        <v>8</v>
      </c>
      <c r="G212" s="67">
        <v>6420210300</v>
      </c>
      <c r="H212" s="59"/>
      <c r="I212" s="95">
        <f>I213</f>
        <v>2169.86139</v>
      </c>
      <c r="J212" s="95">
        <f>J213</f>
        <v>2169.86139</v>
      </c>
      <c r="K212" s="95">
        <f t="shared" si="125"/>
        <v>2169.86139</v>
      </c>
      <c r="L212" s="102">
        <f t="shared" si="116"/>
        <v>100</v>
      </c>
    </row>
    <row r="213" spans="2:12">
      <c r="B213" s="71"/>
      <c r="C213" s="14" t="s">
        <v>83</v>
      </c>
      <c r="D213" s="70">
        <v>992</v>
      </c>
      <c r="E213" s="72" t="s">
        <v>39</v>
      </c>
      <c r="F213" s="72" t="s">
        <v>8</v>
      </c>
      <c r="G213" s="67">
        <v>6420210300</v>
      </c>
      <c r="H213" s="59" t="s">
        <v>94</v>
      </c>
      <c r="I213" s="95">
        <f>100+60+1979+100-69.13861</f>
        <v>2169.86139</v>
      </c>
      <c r="J213" s="95">
        <f>100+60+1979+100-69.13861</f>
        <v>2169.86139</v>
      </c>
      <c r="K213" s="95">
        <v>2169.86139</v>
      </c>
      <c r="L213" s="86">
        <f t="shared" si="116"/>
        <v>100</v>
      </c>
    </row>
    <row r="214" spans="2:12" ht="76.5">
      <c r="B214" s="40"/>
      <c r="C214" s="14" t="s">
        <v>86</v>
      </c>
      <c r="D214" s="45">
        <v>992</v>
      </c>
      <c r="E214" s="20" t="s">
        <v>39</v>
      </c>
      <c r="F214" s="20" t="s">
        <v>8</v>
      </c>
      <c r="G214" s="39">
        <v>6500000000</v>
      </c>
      <c r="H214" s="22"/>
      <c r="I214" s="91">
        <f>I216</f>
        <v>497.19187999999997</v>
      </c>
      <c r="J214" s="91">
        <f>J216</f>
        <v>497.19187999999997</v>
      </c>
      <c r="K214" s="91">
        <f t="shared" ref="K214" si="126">K216</f>
        <v>497.19188000000003</v>
      </c>
      <c r="L214" s="86">
        <f t="shared" si="116"/>
        <v>100.00000000000003</v>
      </c>
    </row>
    <row r="215" spans="2:12" ht="85.5" customHeight="1">
      <c r="B215" s="40"/>
      <c r="C215" s="14" t="s">
        <v>198</v>
      </c>
      <c r="D215" s="45">
        <v>992</v>
      </c>
      <c r="E215" s="20" t="s">
        <v>39</v>
      </c>
      <c r="F215" s="20" t="s">
        <v>8</v>
      </c>
      <c r="G215" s="39">
        <v>6510000000</v>
      </c>
      <c r="H215" s="22"/>
      <c r="I215" s="91">
        <f t="shared" ref="I215:J217" si="127">I216</f>
        <v>497.19187999999997</v>
      </c>
      <c r="J215" s="91">
        <f t="shared" si="127"/>
        <v>497.19187999999997</v>
      </c>
      <c r="K215" s="91">
        <f t="shared" ref="K215:K217" si="128">K216</f>
        <v>497.19188000000003</v>
      </c>
      <c r="L215" s="102">
        <f t="shared" si="116"/>
        <v>100.00000000000003</v>
      </c>
    </row>
    <row r="216" spans="2:12" ht="25.5">
      <c r="B216" s="40"/>
      <c r="C216" s="14" t="s">
        <v>139</v>
      </c>
      <c r="D216" s="45">
        <v>992</v>
      </c>
      <c r="E216" s="20" t="s">
        <v>39</v>
      </c>
      <c r="F216" s="20" t="s">
        <v>8</v>
      </c>
      <c r="G216" s="39">
        <v>6510100000</v>
      </c>
      <c r="H216" s="22"/>
      <c r="I216" s="91">
        <f t="shared" si="127"/>
        <v>497.19187999999997</v>
      </c>
      <c r="J216" s="91">
        <f t="shared" si="127"/>
        <v>497.19187999999997</v>
      </c>
      <c r="K216" s="91">
        <f t="shared" si="128"/>
        <v>497.19188000000003</v>
      </c>
      <c r="L216" s="102">
        <f t="shared" si="116"/>
        <v>100.00000000000003</v>
      </c>
    </row>
    <row r="217" spans="2:12" ht="45.75" customHeight="1">
      <c r="B217" s="40"/>
      <c r="C217" s="14" t="s">
        <v>87</v>
      </c>
      <c r="D217" s="45">
        <v>992</v>
      </c>
      <c r="E217" s="20" t="s">
        <v>39</v>
      </c>
      <c r="F217" s="20" t="s">
        <v>8</v>
      </c>
      <c r="G217" s="39">
        <v>6510110250</v>
      </c>
      <c r="H217" s="22"/>
      <c r="I217" s="91">
        <f t="shared" si="127"/>
        <v>497.19187999999997</v>
      </c>
      <c r="J217" s="91">
        <f t="shared" si="127"/>
        <v>497.19187999999997</v>
      </c>
      <c r="K217" s="91">
        <f t="shared" si="128"/>
        <v>497.19188000000003</v>
      </c>
      <c r="L217" s="102">
        <f t="shared" si="116"/>
        <v>100.00000000000003</v>
      </c>
    </row>
    <row r="218" spans="2:12" ht="38.25">
      <c r="B218" s="40"/>
      <c r="C218" s="14" t="s">
        <v>258</v>
      </c>
      <c r="D218" s="45">
        <v>992</v>
      </c>
      <c r="E218" s="20" t="s">
        <v>39</v>
      </c>
      <c r="F218" s="20" t="s">
        <v>8</v>
      </c>
      <c r="G218" s="39">
        <v>6510110250</v>
      </c>
      <c r="H218" s="22" t="s">
        <v>91</v>
      </c>
      <c r="I218" s="91">
        <f>100+380+60-42.80812</f>
        <v>497.19187999999997</v>
      </c>
      <c r="J218" s="91">
        <f>100+380+60-42.80812</f>
        <v>497.19187999999997</v>
      </c>
      <c r="K218" s="91">
        <v>497.19188000000003</v>
      </c>
      <c r="L218" s="102">
        <f t="shared" si="116"/>
        <v>100.00000000000003</v>
      </c>
    </row>
    <row r="219" spans="2:12" ht="51">
      <c r="B219" s="40"/>
      <c r="C219" s="14" t="s">
        <v>65</v>
      </c>
      <c r="D219" s="45">
        <v>992</v>
      </c>
      <c r="E219" s="20" t="s">
        <v>39</v>
      </c>
      <c r="F219" s="20" t="s">
        <v>8</v>
      </c>
      <c r="G219" s="39">
        <v>6600000000</v>
      </c>
      <c r="H219" s="40"/>
      <c r="I219" s="91">
        <f>I222</f>
        <v>600</v>
      </c>
      <c r="J219" s="91">
        <f>J222</f>
        <v>600</v>
      </c>
      <c r="K219" s="91">
        <f t="shared" ref="K219" si="129">K222</f>
        <v>600</v>
      </c>
      <c r="L219" s="102">
        <f t="shared" si="116"/>
        <v>100</v>
      </c>
    </row>
    <row r="220" spans="2:12" ht="51">
      <c r="B220" s="40"/>
      <c r="C220" s="14" t="s">
        <v>199</v>
      </c>
      <c r="D220" s="45">
        <v>992</v>
      </c>
      <c r="E220" s="20" t="s">
        <v>39</v>
      </c>
      <c r="F220" s="20" t="s">
        <v>8</v>
      </c>
      <c r="G220" s="39">
        <v>6610000000</v>
      </c>
      <c r="H220" s="40"/>
      <c r="I220" s="91">
        <f t="shared" ref="I220:J222" si="130">I221</f>
        <v>600</v>
      </c>
      <c r="J220" s="91">
        <f t="shared" si="130"/>
        <v>600</v>
      </c>
      <c r="K220" s="91">
        <f t="shared" ref="K220:K222" si="131">K221</f>
        <v>600</v>
      </c>
      <c r="L220" s="86">
        <f t="shared" si="116"/>
        <v>100</v>
      </c>
    </row>
    <row r="221" spans="2:12" ht="38.25">
      <c r="B221" s="40"/>
      <c r="C221" s="14" t="s">
        <v>122</v>
      </c>
      <c r="D221" s="45">
        <v>992</v>
      </c>
      <c r="E221" s="20" t="s">
        <v>39</v>
      </c>
      <c r="F221" s="20" t="s">
        <v>8</v>
      </c>
      <c r="G221" s="39">
        <v>6610100000</v>
      </c>
      <c r="H221" s="40"/>
      <c r="I221" s="91">
        <f t="shared" si="130"/>
        <v>600</v>
      </c>
      <c r="J221" s="91">
        <f t="shared" si="130"/>
        <v>600</v>
      </c>
      <c r="K221" s="91">
        <f t="shared" si="131"/>
        <v>600</v>
      </c>
      <c r="L221" s="86">
        <f t="shared" si="116"/>
        <v>100</v>
      </c>
    </row>
    <row r="222" spans="2:12" ht="25.5">
      <c r="B222" s="40"/>
      <c r="C222" s="14" t="s">
        <v>66</v>
      </c>
      <c r="D222" s="45">
        <v>992</v>
      </c>
      <c r="E222" s="20" t="s">
        <v>39</v>
      </c>
      <c r="F222" s="20" t="s">
        <v>8</v>
      </c>
      <c r="G222" s="39">
        <v>6610110060</v>
      </c>
      <c r="H222" s="40"/>
      <c r="I222" s="91">
        <f t="shared" si="130"/>
        <v>600</v>
      </c>
      <c r="J222" s="91">
        <f t="shared" si="130"/>
        <v>600</v>
      </c>
      <c r="K222" s="91">
        <f t="shared" si="131"/>
        <v>600</v>
      </c>
      <c r="L222" s="102">
        <f t="shared" si="116"/>
        <v>100</v>
      </c>
    </row>
    <row r="223" spans="2:12">
      <c r="B223" s="40"/>
      <c r="C223" s="14" t="s">
        <v>83</v>
      </c>
      <c r="D223" s="45">
        <v>992</v>
      </c>
      <c r="E223" s="20" t="s">
        <v>39</v>
      </c>
      <c r="F223" s="20" t="s">
        <v>8</v>
      </c>
      <c r="G223" s="39">
        <v>6610110060</v>
      </c>
      <c r="H223" s="40">
        <v>610</v>
      </c>
      <c r="I223" s="91">
        <f>300+195+5+100</f>
        <v>600</v>
      </c>
      <c r="J223" s="91">
        <f>300+195+5+100</f>
        <v>600</v>
      </c>
      <c r="K223" s="91">
        <f t="shared" ref="K223" si="132">300+195+5+100</f>
        <v>600</v>
      </c>
      <c r="L223" s="102">
        <f t="shared" si="116"/>
        <v>100</v>
      </c>
    </row>
    <row r="224" spans="2:12">
      <c r="B224" s="58"/>
      <c r="C224" s="57" t="s">
        <v>140</v>
      </c>
      <c r="D224" s="51">
        <v>992</v>
      </c>
      <c r="E224" s="55" t="s">
        <v>141</v>
      </c>
      <c r="F224" s="55"/>
      <c r="G224" s="39"/>
      <c r="H224" s="56"/>
      <c r="I224" s="88">
        <f>I225</f>
        <v>108</v>
      </c>
      <c r="J224" s="88">
        <f>J225</f>
        <v>108</v>
      </c>
      <c r="K224" s="88">
        <f t="shared" ref="K224:K225" si="133">K225</f>
        <v>108</v>
      </c>
      <c r="L224" s="102">
        <f t="shared" si="116"/>
        <v>100</v>
      </c>
    </row>
    <row r="225" spans="2:12">
      <c r="B225" s="40"/>
      <c r="C225" s="14" t="s">
        <v>142</v>
      </c>
      <c r="D225" s="45">
        <v>992</v>
      </c>
      <c r="E225" s="20" t="s">
        <v>141</v>
      </c>
      <c r="F225" s="20" t="s">
        <v>8</v>
      </c>
      <c r="G225" s="39"/>
      <c r="H225" s="22"/>
      <c r="I225" s="91">
        <f>I226</f>
        <v>108</v>
      </c>
      <c r="J225" s="91">
        <f>J226</f>
        <v>108</v>
      </c>
      <c r="K225" s="91">
        <f t="shared" si="133"/>
        <v>108</v>
      </c>
      <c r="L225" s="102">
        <f t="shared" si="116"/>
        <v>100</v>
      </c>
    </row>
    <row r="226" spans="2:12" ht="89.25">
      <c r="B226" s="40"/>
      <c r="C226" s="14" t="s">
        <v>143</v>
      </c>
      <c r="D226" s="45">
        <v>992</v>
      </c>
      <c r="E226" s="20" t="s">
        <v>141</v>
      </c>
      <c r="F226" s="20" t="s">
        <v>8</v>
      </c>
      <c r="G226" s="39">
        <v>6700000000</v>
      </c>
      <c r="H226" s="22"/>
      <c r="I226" s="91">
        <f>I228</f>
        <v>108</v>
      </c>
      <c r="J226" s="91">
        <f>J228</f>
        <v>108</v>
      </c>
      <c r="K226" s="91">
        <f t="shared" ref="K226" si="134">K228</f>
        <v>108</v>
      </c>
      <c r="L226" s="86">
        <f t="shared" si="116"/>
        <v>100</v>
      </c>
    </row>
    <row r="227" spans="2:12" ht="25.5">
      <c r="B227" s="40"/>
      <c r="C227" s="14" t="s">
        <v>200</v>
      </c>
      <c r="D227" s="45">
        <v>992</v>
      </c>
      <c r="E227" s="20" t="s">
        <v>141</v>
      </c>
      <c r="F227" s="20" t="s">
        <v>8</v>
      </c>
      <c r="G227" s="39">
        <v>6710000000</v>
      </c>
      <c r="H227" s="22"/>
      <c r="I227" s="91">
        <f t="shared" ref="I227:J229" si="135">I228</f>
        <v>108</v>
      </c>
      <c r="J227" s="91">
        <f t="shared" si="135"/>
        <v>108</v>
      </c>
      <c r="K227" s="91">
        <f t="shared" ref="K227:K229" si="136">K228</f>
        <v>108</v>
      </c>
      <c r="L227" s="102">
        <f t="shared" si="116"/>
        <v>100</v>
      </c>
    </row>
    <row r="228" spans="2:12" ht="51">
      <c r="B228" s="40"/>
      <c r="C228" s="14" t="s">
        <v>144</v>
      </c>
      <c r="D228" s="45">
        <v>992</v>
      </c>
      <c r="E228" s="20" t="s">
        <v>141</v>
      </c>
      <c r="F228" s="20" t="s">
        <v>8</v>
      </c>
      <c r="G228" s="39">
        <v>6710100000</v>
      </c>
      <c r="H228" s="22"/>
      <c r="I228" s="91">
        <f t="shared" si="135"/>
        <v>108</v>
      </c>
      <c r="J228" s="91">
        <f t="shared" si="135"/>
        <v>108</v>
      </c>
      <c r="K228" s="91">
        <f t="shared" si="136"/>
        <v>108</v>
      </c>
      <c r="L228" s="102">
        <f t="shared" si="116"/>
        <v>100</v>
      </c>
    </row>
    <row r="229" spans="2:12" ht="25.5">
      <c r="B229" s="40"/>
      <c r="C229" s="14" t="s">
        <v>145</v>
      </c>
      <c r="D229" s="45">
        <v>992</v>
      </c>
      <c r="E229" s="20" t="s">
        <v>141</v>
      </c>
      <c r="F229" s="20" t="s">
        <v>8</v>
      </c>
      <c r="G229" s="39">
        <v>6710110170</v>
      </c>
      <c r="H229" s="22"/>
      <c r="I229" s="91">
        <f t="shared" si="135"/>
        <v>108</v>
      </c>
      <c r="J229" s="91">
        <f t="shared" si="135"/>
        <v>108</v>
      </c>
      <c r="K229" s="91">
        <f t="shared" si="136"/>
        <v>108</v>
      </c>
      <c r="L229" s="102">
        <f t="shared" si="116"/>
        <v>100</v>
      </c>
    </row>
    <row r="230" spans="2:12" ht="25.5">
      <c r="B230" s="40"/>
      <c r="C230" s="14" t="s">
        <v>146</v>
      </c>
      <c r="D230" s="45">
        <v>992</v>
      </c>
      <c r="E230" s="20" t="s">
        <v>141</v>
      </c>
      <c r="F230" s="20" t="s">
        <v>8</v>
      </c>
      <c r="G230" s="39">
        <v>6710110170</v>
      </c>
      <c r="H230" s="22" t="s">
        <v>147</v>
      </c>
      <c r="I230" s="91">
        <v>108</v>
      </c>
      <c r="J230" s="91">
        <v>108</v>
      </c>
      <c r="K230" s="91">
        <v>108</v>
      </c>
      <c r="L230" s="102">
        <f t="shared" si="116"/>
        <v>100</v>
      </c>
    </row>
    <row r="231" spans="2:12">
      <c r="B231" s="58"/>
      <c r="C231" s="57" t="s">
        <v>42</v>
      </c>
      <c r="D231" s="51">
        <v>992</v>
      </c>
      <c r="E231" s="55" t="s">
        <v>17</v>
      </c>
      <c r="F231" s="55"/>
      <c r="G231" s="39"/>
      <c r="H231" s="56"/>
      <c r="I231" s="88">
        <f>I237+I232</f>
        <v>480.81700000000001</v>
      </c>
      <c r="J231" s="88">
        <f>J237+J232</f>
        <v>480.81700000000001</v>
      </c>
      <c r="K231" s="88">
        <f t="shared" ref="K231" si="137">K237+K232</f>
        <v>480.81700000000001</v>
      </c>
      <c r="L231" s="102">
        <f t="shared" si="116"/>
        <v>100</v>
      </c>
    </row>
    <row r="232" spans="2:12">
      <c r="B232" s="58"/>
      <c r="C232" s="41" t="s">
        <v>270</v>
      </c>
      <c r="D232" s="45">
        <v>992</v>
      </c>
      <c r="E232" s="20" t="s">
        <v>17</v>
      </c>
      <c r="F232" s="20" t="s">
        <v>8</v>
      </c>
      <c r="G232" s="39"/>
      <c r="H232" s="22"/>
      <c r="I232" s="89">
        <f t="shared" ref="I232:J235" si="138">I233</f>
        <v>384</v>
      </c>
      <c r="J232" s="89">
        <f t="shared" si="138"/>
        <v>384</v>
      </c>
      <c r="K232" s="89">
        <f t="shared" ref="K232:K235" si="139">K233</f>
        <v>384</v>
      </c>
      <c r="L232" s="102">
        <f t="shared" si="116"/>
        <v>100</v>
      </c>
    </row>
    <row r="233" spans="2:12" ht="63.75">
      <c r="B233" s="58"/>
      <c r="C233" s="77" t="s">
        <v>271</v>
      </c>
      <c r="D233" s="45">
        <v>992</v>
      </c>
      <c r="E233" s="20" t="s">
        <v>17</v>
      </c>
      <c r="F233" s="20" t="s">
        <v>8</v>
      </c>
      <c r="G233" s="39">
        <v>8900000000</v>
      </c>
      <c r="H233" s="22"/>
      <c r="I233" s="100">
        <f t="shared" si="138"/>
        <v>384</v>
      </c>
      <c r="J233" s="100">
        <f t="shared" si="138"/>
        <v>384</v>
      </c>
      <c r="K233" s="100">
        <f t="shared" si="139"/>
        <v>384</v>
      </c>
      <c r="L233" s="102">
        <f t="shared" si="116"/>
        <v>100</v>
      </c>
    </row>
    <row r="234" spans="2:12" ht="51">
      <c r="B234" s="58"/>
      <c r="C234" s="77" t="s">
        <v>272</v>
      </c>
      <c r="D234" s="45">
        <v>992</v>
      </c>
      <c r="E234" s="20" t="s">
        <v>17</v>
      </c>
      <c r="F234" s="20" t="s">
        <v>8</v>
      </c>
      <c r="G234" s="39">
        <v>8910000000</v>
      </c>
      <c r="H234" s="22"/>
      <c r="I234" s="100">
        <f t="shared" si="138"/>
        <v>384</v>
      </c>
      <c r="J234" s="100">
        <f t="shared" si="138"/>
        <v>384</v>
      </c>
      <c r="K234" s="100">
        <f t="shared" si="139"/>
        <v>384</v>
      </c>
      <c r="L234" s="102">
        <f t="shared" si="116"/>
        <v>100</v>
      </c>
    </row>
    <row r="235" spans="2:12" ht="25.5">
      <c r="B235" s="58"/>
      <c r="C235" s="41" t="s">
        <v>44</v>
      </c>
      <c r="D235" s="45">
        <v>992</v>
      </c>
      <c r="E235" s="20" t="s">
        <v>17</v>
      </c>
      <c r="F235" s="20" t="s">
        <v>8</v>
      </c>
      <c r="G235" s="39">
        <v>8910000190</v>
      </c>
      <c r="H235" s="22"/>
      <c r="I235" s="100">
        <f t="shared" si="138"/>
        <v>384</v>
      </c>
      <c r="J235" s="100">
        <f t="shared" si="138"/>
        <v>384</v>
      </c>
      <c r="K235" s="100">
        <f t="shared" si="139"/>
        <v>384</v>
      </c>
      <c r="L235" s="102">
        <f t="shared" si="116"/>
        <v>100</v>
      </c>
    </row>
    <row r="236" spans="2:12">
      <c r="B236" s="58"/>
      <c r="C236" s="14" t="s">
        <v>14</v>
      </c>
      <c r="D236" s="45">
        <v>992</v>
      </c>
      <c r="E236" s="20" t="s">
        <v>17</v>
      </c>
      <c r="F236" s="20" t="s">
        <v>8</v>
      </c>
      <c r="G236" s="39">
        <v>8910000190</v>
      </c>
      <c r="H236" s="22">
        <v>540</v>
      </c>
      <c r="I236" s="100">
        <f>355.5+28.5</f>
        <v>384</v>
      </c>
      <c r="J236" s="100">
        <f>355.5+28.5</f>
        <v>384</v>
      </c>
      <c r="K236" s="100">
        <f t="shared" ref="K236" si="140">355.5+28.5</f>
        <v>384</v>
      </c>
      <c r="L236" s="102">
        <f t="shared" si="116"/>
        <v>100</v>
      </c>
    </row>
    <row r="237" spans="2:12">
      <c r="B237" s="40"/>
      <c r="C237" s="41" t="s">
        <v>257</v>
      </c>
      <c r="D237" s="45">
        <v>992</v>
      </c>
      <c r="E237" s="20" t="s">
        <v>17</v>
      </c>
      <c r="F237" s="20" t="s">
        <v>10</v>
      </c>
      <c r="G237" s="39"/>
      <c r="H237" s="22"/>
      <c r="I237" s="94">
        <f>I238+I243</f>
        <v>96.817000000000007</v>
      </c>
      <c r="J237" s="94">
        <f>J238+J243</f>
        <v>96.817000000000007</v>
      </c>
      <c r="K237" s="94">
        <f t="shared" ref="K237" si="141">K238+K243</f>
        <v>96.817000000000007</v>
      </c>
      <c r="L237" s="102">
        <f t="shared" si="116"/>
        <v>100</v>
      </c>
    </row>
    <row r="238" spans="2:12" ht="51">
      <c r="B238" s="40"/>
      <c r="C238" s="41" t="s">
        <v>88</v>
      </c>
      <c r="D238" s="45">
        <v>992</v>
      </c>
      <c r="E238" s="20" t="s">
        <v>17</v>
      </c>
      <c r="F238" s="20" t="s">
        <v>10</v>
      </c>
      <c r="G238" s="39">
        <v>6800000000</v>
      </c>
      <c r="H238" s="22"/>
      <c r="I238" s="94">
        <f>I240</f>
        <v>96.817000000000007</v>
      </c>
      <c r="J238" s="94">
        <f>J240</f>
        <v>96.817000000000007</v>
      </c>
      <c r="K238" s="94">
        <f t="shared" ref="K238" si="142">K240</f>
        <v>96.817000000000007</v>
      </c>
      <c r="L238" s="102">
        <f t="shared" si="116"/>
        <v>100</v>
      </c>
    </row>
    <row r="239" spans="2:12" ht="63.75">
      <c r="B239" s="40"/>
      <c r="C239" s="41" t="s">
        <v>201</v>
      </c>
      <c r="D239" s="45">
        <v>992</v>
      </c>
      <c r="E239" s="20" t="s">
        <v>17</v>
      </c>
      <c r="F239" s="20" t="s">
        <v>10</v>
      </c>
      <c r="G239" s="39">
        <v>6810000000</v>
      </c>
      <c r="H239" s="22"/>
      <c r="I239" s="94">
        <f t="shared" ref="I239:J241" si="143">I240</f>
        <v>96.817000000000007</v>
      </c>
      <c r="J239" s="94">
        <f t="shared" si="143"/>
        <v>96.817000000000007</v>
      </c>
      <c r="K239" s="94">
        <f t="shared" ref="K239:K241" si="144">K240</f>
        <v>96.817000000000007</v>
      </c>
      <c r="L239" s="102">
        <f t="shared" si="116"/>
        <v>100</v>
      </c>
    </row>
    <row r="240" spans="2:12" ht="38.25">
      <c r="B240" s="40"/>
      <c r="C240" s="41" t="s">
        <v>148</v>
      </c>
      <c r="D240" s="45">
        <v>992</v>
      </c>
      <c r="E240" s="20" t="s">
        <v>17</v>
      </c>
      <c r="F240" s="20" t="s">
        <v>10</v>
      </c>
      <c r="G240" s="39">
        <v>6810100000</v>
      </c>
      <c r="H240" s="22"/>
      <c r="I240" s="94">
        <f t="shared" si="143"/>
        <v>96.817000000000007</v>
      </c>
      <c r="J240" s="94">
        <f t="shared" si="143"/>
        <v>96.817000000000007</v>
      </c>
      <c r="K240" s="94">
        <f t="shared" si="144"/>
        <v>96.817000000000007</v>
      </c>
      <c r="L240" s="102">
        <f t="shared" si="116"/>
        <v>100</v>
      </c>
    </row>
    <row r="241" spans="2:12" ht="25.5">
      <c r="B241" s="40"/>
      <c r="C241" s="41" t="s">
        <v>89</v>
      </c>
      <c r="D241" s="45">
        <v>992</v>
      </c>
      <c r="E241" s="20" t="s">
        <v>17</v>
      </c>
      <c r="F241" s="20" t="s">
        <v>10</v>
      </c>
      <c r="G241" s="39">
        <v>6810110280</v>
      </c>
      <c r="H241" s="22"/>
      <c r="I241" s="94">
        <f t="shared" si="143"/>
        <v>96.817000000000007</v>
      </c>
      <c r="J241" s="94">
        <f t="shared" si="143"/>
        <v>96.817000000000007</v>
      </c>
      <c r="K241" s="94">
        <f t="shared" si="144"/>
        <v>96.817000000000007</v>
      </c>
      <c r="L241" s="102">
        <f t="shared" si="116"/>
        <v>100</v>
      </c>
    </row>
    <row r="242" spans="2:12" ht="38.25">
      <c r="B242" s="40"/>
      <c r="C242" s="14" t="s">
        <v>258</v>
      </c>
      <c r="D242" s="45">
        <v>992</v>
      </c>
      <c r="E242" s="20" t="s">
        <v>17</v>
      </c>
      <c r="F242" s="20" t="s">
        <v>10</v>
      </c>
      <c r="G242" s="39">
        <v>6810110280</v>
      </c>
      <c r="H242" s="22" t="s">
        <v>91</v>
      </c>
      <c r="I242" s="94">
        <f>100-3.183</f>
        <v>96.817000000000007</v>
      </c>
      <c r="J242" s="94">
        <f>100-3.183</f>
        <v>96.817000000000007</v>
      </c>
      <c r="K242" s="94">
        <f t="shared" ref="K242" si="145">100-3.183</f>
        <v>96.817000000000007</v>
      </c>
      <c r="L242" s="102">
        <f t="shared" si="116"/>
        <v>100</v>
      </c>
    </row>
    <row r="243" spans="2:12">
      <c r="I243" s="63"/>
    </row>
    <row r="244" spans="2:12">
      <c r="I244" s="60"/>
    </row>
    <row r="245" spans="2:12" ht="15.75">
      <c r="C245" s="101" t="s">
        <v>309</v>
      </c>
      <c r="I245" s="62"/>
    </row>
    <row r="246" spans="2:12" ht="17.25" customHeight="1">
      <c r="C246" s="101" t="s">
        <v>308</v>
      </c>
      <c r="D246" s="78"/>
      <c r="E246" s="78"/>
      <c r="F246" s="78"/>
      <c r="G246" s="78"/>
      <c r="H246" s="78"/>
      <c r="I246" s="78"/>
    </row>
    <row r="247" spans="2:12" ht="18.75" customHeight="1">
      <c r="C247" s="104" t="s">
        <v>273</v>
      </c>
      <c r="D247" s="104"/>
      <c r="E247" s="104"/>
      <c r="F247" s="104"/>
      <c r="G247" s="104"/>
      <c r="H247" s="104"/>
      <c r="I247" s="104"/>
      <c r="K247" s="79" t="s">
        <v>310</v>
      </c>
    </row>
    <row r="248" spans="2:12">
      <c r="I248" s="62"/>
    </row>
    <row r="249" spans="2:12">
      <c r="I249" s="62"/>
    </row>
    <row r="250" spans="2:12">
      <c r="I250" s="62"/>
    </row>
    <row r="251" spans="2:12">
      <c r="I251" s="62"/>
    </row>
    <row r="252" spans="2:12">
      <c r="I252" s="62"/>
    </row>
  </sheetData>
  <mergeCells count="17">
    <mergeCell ref="C9:C10"/>
    <mergeCell ref="C247:I247"/>
    <mergeCell ref="B9:B10"/>
    <mergeCell ref="D9:H9"/>
    <mergeCell ref="I9:I10"/>
    <mergeCell ref="E1:L1"/>
    <mergeCell ref="B7:L7"/>
    <mergeCell ref="E2:H2"/>
    <mergeCell ref="I2:L2"/>
    <mergeCell ref="E3:H3"/>
    <mergeCell ref="I3:L3"/>
    <mergeCell ref="E4:H4"/>
    <mergeCell ref="I4:L4"/>
    <mergeCell ref="I5:L5"/>
    <mergeCell ref="J9:J10"/>
    <mergeCell ref="K9:K10"/>
    <mergeCell ref="L9:L10"/>
  </mergeCells>
  <phoneticPr fontId="0" type="noConversion"/>
  <pageMargins left="0.23622047244094491" right="0.23622047244094491" top="0.51181102362204722" bottom="0.15748031496062992" header="0.19685039370078741" footer="0.31496062992125984"/>
  <pageSetup paperSize="9" scale="80" fitToHeight="11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2023-03-22T11:00:47Z</cp:lastPrinted>
  <dcterms:created xsi:type="dcterms:W3CDTF">1996-10-08T23:32:33Z</dcterms:created>
  <dcterms:modified xsi:type="dcterms:W3CDTF">2023-03-22T11:00:50Z</dcterms:modified>
</cp:coreProperties>
</file>