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11" i="1"/>
  <c r="K54"/>
  <c r="K90"/>
  <c r="K39"/>
  <c r="L39" s="1"/>
  <c r="K34"/>
  <c r="K70"/>
  <c r="L70" s="1"/>
  <c r="K142"/>
  <c r="L142" s="1"/>
  <c r="K69"/>
  <c r="L69" s="1"/>
  <c r="K48"/>
  <c r="L59"/>
  <c r="K64"/>
  <c r="K65"/>
  <c r="K71"/>
  <c r="K80"/>
  <c r="K85"/>
  <c r="K112"/>
  <c r="K116"/>
  <c r="K151"/>
  <c r="K164"/>
  <c r="K173"/>
  <c r="K178"/>
  <c r="K180"/>
  <c r="K189"/>
  <c r="K196"/>
  <c r="J44"/>
  <c r="L18"/>
  <c r="L24"/>
  <c r="L25"/>
  <c r="L26"/>
  <c r="L27"/>
  <c r="L28"/>
  <c r="L29"/>
  <c r="L30"/>
  <c r="L40"/>
  <c r="L41"/>
  <c r="L42"/>
  <c r="L43"/>
  <c r="L48"/>
  <c r="L49"/>
  <c r="L50"/>
  <c r="L51"/>
  <c r="L52"/>
  <c r="L53"/>
  <c r="L63"/>
  <c r="L64"/>
  <c r="L65"/>
  <c r="L71"/>
  <c r="L72"/>
  <c r="L73"/>
  <c r="L74"/>
  <c r="L75"/>
  <c r="L80"/>
  <c r="L85"/>
  <c r="L90"/>
  <c r="L95"/>
  <c r="L99"/>
  <c r="L100"/>
  <c r="L101"/>
  <c r="L102"/>
  <c r="L103"/>
  <c r="L104"/>
  <c r="L105"/>
  <c r="L112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46"/>
  <c r="L151"/>
  <c r="L152"/>
  <c r="L153"/>
  <c r="L154"/>
  <c r="L155"/>
  <c r="L156"/>
  <c r="L157"/>
  <c r="L164"/>
  <c r="L173"/>
  <c r="L178"/>
  <c r="L180"/>
  <c r="L181"/>
  <c r="L182"/>
  <c r="L183"/>
  <c r="L184"/>
  <c r="L189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J25"/>
  <c r="J24"/>
  <c r="K239" l="1"/>
  <c r="K237" s="1"/>
  <c r="K236" s="1"/>
  <c r="K238"/>
  <c r="K231"/>
  <c r="K230"/>
  <c r="K229" s="1"/>
  <c r="K228" s="1"/>
  <c r="K225"/>
  <c r="K224" s="1"/>
  <c r="K219"/>
  <c r="K218" s="1"/>
  <c r="K214"/>
  <c r="K213"/>
  <c r="K212" s="1"/>
  <c r="K208"/>
  <c r="K206"/>
  <c r="K205"/>
  <c r="K204" s="1"/>
  <c r="K203"/>
  <c r="K202" s="1"/>
  <c r="K201" s="1"/>
  <c r="K200" s="1"/>
  <c r="K199" s="1"/>
  <c r="K195"/>
  <c r="K188"/>
  <c r="L188" s="1"/>
  <c r="K184"/>
  <c r="K183"/>
  <c r="K182" s="1"/>
  <c r="K181" s="1"/>
  <c r="K179"/>
  <c r="L179" s="1"/>
  <c r="K176"/>
  <c r="K177"/>
  <c r="L177" s="1"/>
  <c r="K174"/>
  <c r="K172"/>
  <c r="K167"/>
  <c r="K166" s="1"/>
  <c r="K165" s="1"/>
  <c r="K163"/>
  <c r="L163" s="1"/>
  <c r="K162"/>
  <c r="L162" s="1"/>
  <c r="K156"/>
  <c r="K155" s="1"/>
  <c r="K153" s="1"/>
  <c r="K152" s="1"/>
  <c r="K154"/>
  <c r="K150"/>
  <c r="K148" s="1"/>
  <c r="L148" s="1"/>
  <c r="K145"/>
  <c r="L145" s="1"/>
  <c r="K141"/>
  <c r="K134"/>
  <c r="K132" s="1"/>
  <c r="K133"/>
  <c r="K131"/>
  <c r="K129"/>
  <c r="K128"/>
  <c r="K127" s="1"/>
  <c r="K125"/>
  <c r="K124" s="1"/>
  <c r="K123"/>
  <c r="K122"/>
  <c r="K121"/>
  <c r="K120" s="1"/>
  <c r="K119" s="1"/>
  <c r="K118" s="1"/>
  <c r="K117" s="1"/>
  <c r="K114"/>
  <c r="K110"/>
  <c r="L110" s="1"/>
  <c r="K111"/>
  <c r="L111" s="1"/>
  <c r="K104"/>
  <c r="K102" s="1"/>
  <c r="K101" s="1"/>
  <c r="K100" s="1"/>
  <c r="K103"/>
  <c r="K98"/>
  <c r="K93"/>
  <c r="K94"/>
  <c r="L94" s="1"/>
  <c r="K89"/>
  <c r="L89" s="1"/>
  <c r="K84"/>
  <c r="K79"/>
  <c r="L79" s="1"/>
  <c r="K75"/>
  <c r="K74"/>
  <c r="K73" s="1"/>
  <c r="K72" s="1"/>
  <c r="K68"/>
  <c r="K62"/>
  <c r="K58"/>
  <c r="K52"/>
  <c r="K51" s="1"/>
  <c r="K47"/>
  <c r="K43"/>
  <c r="K42" s="1"/>
  <c r="K41" s="1"/>
  <c r="K40" s="1"/>
  <c r="K38"/>
  <c r="L38" s="1"/>
  <c r="K37"/>
  <c r="K33"/>
  <c r="K29"/>
  <c r="K28"/>
  <c r="K27"/>
  <c r="K23"/>
  <c r="K17"/>
  <c r="I13"/>
  <c r="I12" s="1"/>
  <c r="I54"/>
  <c r="I198"/>
  <c r="I199"/>
  <c r="I19"/>
  <c r="I17"/>
  <c r="I15" s="1"/>
  <c r="I118"/>
  <c r="I108"/>
  <c r="I107"/>
  <c r="I140"/>
  <c r="I139"/>
  <c r="I138" s="1"/>
  <c r="I137" s="1"/>
  <c r="I136" s="1"/>
  <c r="J140"/>
  <c r="I143"/>
  <c r="I158"/>
  <c r="I169"/>
  <c r="I181"/>
  <c r="J169"/>
  <c r="J227"/>
  <c r="I227"/>
  <c r="I237"/>
  <c r="I236" s="1"/>
  <c r="I225"/>
  <c r="I224"/>
  <c r="I223" s="1"/>
  <c r="I218"/>
  <c r="I217"/>
  <c r="I216" s="1"/>
  <c r="I215"/>
  <c r="I213"/>
  <c r="I212" s="1"/>
  <c r="I206"/>
  <c r="I205"/>
  <c r="I204" s="1"/>
  <c r="I202"/>
  <c r="I201" s="1"/>
  <c r="I200" s="1"/>
  <c r="I195"/>
  <c r="I194"/>
  <c r="I193" s="1"/>
  <c r="I188"/>
  <c r="I187"/>
  <c r="I186"/>
  <c r="I185" s="1"/>
  <c r="I183"/>
  <c r="I182" s="1"/>
  <c r="I179"/>
  <c r="I177"/>
  <c r="I176"/>
  <c r="I175" s="1"/>
  <c r="I172"/>
  <c r="I171" s="1"/>
  <c r="I170" s="1"/>
  <c r="I166"/>
  <c r="I165" s="1"/>
  <c r="I163"/>
  <c r="I160" s="1"/>
  <c r="I159" s="1"/>
  <c r="I162"/>
  <c r="I152"/>
  <c r="I156"/>
  <c r="I154" s="1"/>
  <c r="I155"/>
  <c r="I153" s="1"/>
  <c r="I150"/>
  <c r="I149" s="1"/>
  <c r="I147" s="1"/>
  <c r="I148"/>
  <c r="I145"/>
  <c r="I141"/>
  <c r="I134"/>
  <c r="I132" s="1"/>
  <c r="I129"/>
  <c r="I128"/>
  <c r="I127" s="1"/>
  <c r="I125"/>
  <c r="I124"/>
  <c r="I123"/>
  <c r="I121"/>
  <c r="I120" s="1"/>
  <c r="I119" s="1"/>
  <c r="I114"/>
  <c r="I115" s="1"/>
  <c r="I113" s="1"/>
  <c r="I111"/>
  <c r="I109" s="1"/>
  <c r="I110"/>
  <c r="J104"/>
  <c r="I104"/>
  <c r="I102" s="1"/>
  <c r="I101" s="1"/>
  <c r="I100" s="1"/>
  <c r="I103"/>
  <c r="I98"/>
  <c r="I97"/>
  <c r="I96" s="1"/>
  <c r="I94"/>
  <c r="I93"/>
  <c r="I92" s="1"/>
  <c r="I91" s="1"/>
  <c r="I89"/>
  <c r="I87" s="1"/>
  <c r="I84"/>
  <c r="I82" s="1"/>
  <c r="I79"/>
  <c r="I77" s="1"/>
  <c r="I74"/>
  <c r="I73" s="1"/>
  <c r="I72" s="1"/>
  <c r="I68"/>
  <c r="I67" s="1"/>
  <c r="I66" s="1"/>
  <c r="I62"/>
  <c r="I61" s="1"/>
  <c r="I60" s="1"/>
  <c r="I58"/>
  <c r="I57" s="1"/>
  <c r="I56" s="1"/>
  <c r="I52"/>
  <c r="I51"/>
  <c r="I50" s="1"/>
  <c r="I42"/>
  <c r="I41" s="1"/>
  <c r="I40" s="1"/>
  <c r="I38"/>
  <c r="I37"/>
  <c r="I36" s="1"/>
  <c r="I29"/>
  <c r="I27" s="1"/>
  <c r="I26"/>
  <c r="I23"/>
  <c r="I22" s="1"/>
  <c r="I21" s="1"/>
  <c r="I20" s="1"/>
  <c r="I16"/>
  <c r="K36" l="1"/>
  <c r="L36" s="1"/>
  <c r="L37"/>
  <c r="K92"/>
  <c r="L93"/>
  <c r="K97"/>
  <c r="L98"/>
  <c r="K194"/>
  <c r="L194" s="1"/>
  <c r="L195"/>
  <c r="K175"/>
  <c r="L175" s="1"/>
  <c r="L176"/>
  <c r="K171"/>
  <c r="L172"/>
  <c r="K161"/>
  <c r="L161" s="1"/>
  <c r="K149"/>
  <c r="L150"/>
  <c r="K140"/>
  <c r="L141"/>
  <c r="K115"/>
  <c r="L114"/>
  <c r="K109"/>
  <c r="K83"/>
  <c r="L84"/>
  <c r="K82"/>
  <c r="L82" s="1"/>
  <c r="K67"/>
  <c r="L68"/>
  <c r="K61"/>
  <c r="L62"/>
  <c r="K57"/>
  <c r="L58"/>
  <c r="K46"/>
  <c r="L47"/>
  <c r="K32"/>
  <c r="K22"/>
  <c r="L23"/>
  <c r="K15"/>
  <c r="L17"/>
  <c r="K77"/>
  <c r="L77" s="1"/>
  <c r="K78"/>
  <c r="K87"/>
  <c r="L87" s="1"/>
  <c r="K88"/>
  <c r="K193"/>
  <c r="L193" s="1"/>
  <c r="K215"/>
  <c r="K217"/>
  <c r="K216" s="1"/>
  <c r="K160"/>
  <c r="K234"/>
  <c r="K233" s="1"/>
  <c r="K227" s="1"/>
  <c r="K235"/>
  <c r="K49"/>
  <c r="K50"/>
  <c r="K222"/>
  <c r="K221" s="1"/>
  <c r="K220" s="1"/>
  <c r="K223"/>
  <c r="K210"/>
  <c r="K198" s="1"/>
  <c r="K197" s="1"/>
  <c r="K211"/>
  <c r="K187"/>
  <c r="K16"/>
  <c r="L16" s="1"/>
  <c r="I197"/>
  <c r="I235"/>
  <c r="I234" s="1"/>
  <c r="I233" s="1"/>
  <c r="I222"/>
  <c r="I221" s="1"/>
  <c r="I220" s="1"/>
  <c r="I210"/>
  <c r="I211"/>
  <c r="I192"/>
  <c r="I191" s="1"/>
  <c r="I190" s="1"/>
  <c r="I168"/>
  <c r="I161"/>
  <c r="I106"/>
  <c r="I117"/>
  <c r="I133"/>
  <c r="I131" s="1"/>
  <c r="I83"/>
  <c r="I81" s="1"/>
  <c r="I88"/>
  <c r="I86" s="1"/>
  <c r="I78"/>
  <c r="I76" s="1"/>
  <c r="I55"/>
  <c r="I49"/>
  <c r="I35"/>
  <c r="I14"/>
  <c r="I28"/>
  <c r="K35" l="1"/>
  <c r="L35" s="1"/>
  <c r="K91"/>
  <c r="L91" s="1"/>
  <c r="L92"/>
  <c r="K96"/>
  <c r="L96" s="1"/>
  <c r="L97"/>
  <c r="K192"/>
  <c r="K186"/>
  <c r="L187"/>
  <c r="K170"/>
  <c r="L171"/>
  <c r="K159"/>
  <c r="L159" s="1"/>
  <c r="L160"/>
  <c r="K147"/>
  <c r="L147" s="1"/>
  <c r="L149"/>
  <c r="K139"/>
  <c r="L140"/>
  <c r="K113"/>
  <c r="L113" s="1"/>
  <c r="L115"/>
  <c r="L109"/>
  <c r="K86"/>
  <c r="L86" s="1"/>
  <c r="L88"/>
  <c r="K81"/>
  <c r="L81" s="1"/>
  <c r="L83"/>
  <c r="K76"/>
  <c r="L76" s="1"/>
  <c r="L78"/>
  <c r="K66"/>
  <c r="L66" s="1"/>
  <c r="L67"/>
  <c r="K60"/>
  <c r="L60" s="1"/>
  <c r="L61"/>
  <c r="K56"/>
  <c r="L57"/>
  <c r="K45"/>
  <c r="L46"/>
  <c r="K31"/>
  <c r="K19" s="1"/>
  <c r="K21"/>
  <c r="L22"/>
  <c r="K14"/>
  <c r="L14" s="1"/>
  <c r="L15"/>
  <c r="I11"/>
  <c r="K108" l="1"/>
  <c r="L108" s="1"/>
  <c r="K191"/>
  <c r="L192"/>
  <c r="K185"/>
  <c r="L185" s="1"/>
  <c r="L186"/>
  <c r="L170"/>
  <c r="K169"/>
  <c r="K138"/>
  <c r="L139"/>
  <c r="K107"/>
  <c r="L56"/>
  <c r="K55"/>
  <c r="L45"/>
  <c r="L44" s="1"/>
  <c r="K44"/>
  <c r="K20"/>
  <c r="L21"/>
  <c r="J239"/>
  <c r="J237" s="1"/>
  <c r="J238"/>
  <c r="J231"/>
  <c r="J230" s="1"/>
  <c r="J229" s="1"/>
  <c r="J228" s="1"/>
  <c r="J225"/>
  <c r="J224" s="1"/>
  <c r="J219"/>
  <c r="J218" s="1"/>
  <c r="J215" s="1"/>
  <c r="J214"/>
  <c r="J213" s="1"/>
  <c r="J212" s="1"/>
  <c r="J208"/>
  <c r="J206"/>
  <c r="J205"/>
  <c r="J204" s="1"/>
  <c r="J203"/>
  <c r="J202" s="1"/>
  <c r="J201" s="1"/>
  <c r="J200" s="1"/>
  <c r="J196"/>
  <c r="J195" s="1"/>
  <c r="J194" s="1"/>
  <c r="J189"/>
  <c r="J187" s="1"/>
  <c r="J186" s="1"/>
  <c r="J185" s="1"/>
  <c r="J184"/>
  <c r="J183" s="1"/>
  <c r="J182" s="1"/>
  <c r="J181" s="1"/>
  <c r="J180"/>
  <c r="J178"/>
  <c r="J177" s="1"/>
  <c r="J174"/>
  <c r="J173"/>
  <c r="J167"/>
  <c r="J166" s="1"/>
  <c r="J165" s="1"/>
  <c r="J164"/>
  <c r="J162" s="1"/>
  <c r="J156"/>
  <c r="J155" s="1"/>
  <c r="J153" s="1"/>
  <c r="J152" s="1"/>
  <c r="J151"/>
  <c r="J150" s="1"/>
  <c r="J148" s="1"/>
  <c r="J146"/>
  <c r="J145" s="1"/>
  <c r="J142"/>
  <c r="J141" s="1"/>
  <c r="J134"/>
  <c r="J133" s="1"/>
  <c r="J131" s="1"/>
  <c r="J129"/>
  <c r="J128" s="1"/>
  <c r="J127" s="1"/>
  <c r="J125"/>
  <c r="J124" s="1"/>
  <c r="J123"/>
  <c r="J122"/>
  <c r="J121" s="1"/>
  <c r="J120" s="1"/>
  <c r="J119" s="1"/>
  <c r="J116"/>
  <c r="J114" s="1"/>
  <c r="J115" s="1"/>
  <c r="J113" s="1"/>
  <c r="J112"/>
  <c r="J110" s="1"/>
  <c r="J102"/>
  <c r="J101" s="1"/>
  <c r="J100" s="1"/>
  <c r="J103"/>
  <c r="J99"/>
  <c r="J98" s="1"/>
  <c r="J97" s="1"/>
  <c r="J96" s="1"/>
  <c r="J95"/>
  <c r="J94" s="1"/>
  <c r="J90"/>
  <c r="J89" s="1"/>
  <c r="J87" s="1"/>
  <c r="J85"/>
  <c r="J84" s="1"/>
  <c r="J82" s="1"/>
  <c r="J80"/>
  <c r="J79" s="1"/>
  <c r="J77" s="1"/>
  <c r="J75"/>
  <c r="J74" s="1"/>
  <c r="J73" s="1"/>
  <c r="J72" s="1"/>
  <c r="J71"/>
  <c r="J70"/>
  <c r="J69"/>
  <c r="J65"/>
  <c r="J64"/>
  <c r="J59"/>
  <c r="J58" s="1"/>
  <c r="J57" s="1"/>
  <c r="J56" s="1"/>
  <c r="J52"/>
  <c r="J51" s="1"/>
  <c r="J48"/>
  <c r="J47" s="1"/>
  <c r="J46" s="1"/>
  <c r="J45" s="1"/>
  <c r="J43"/>
  <c r="J42" s="1"/>
  <c r="J41" s="1"/>
  <c r="J40" s="1"/>
  <c r="J39"/>
  <c r="J38" s="1"/>
  <c r="J34"/>
  <c r="J33" s="1"/>
  <c r="J32" s="1"/>
  <c r="J31" s="1"/>
  <c r="J29"/>
  <c r="J28" s="1"/>
  <c r="J26"/>
  <c r="J18"/>
  <c r="J17" s="1"/>
  <c r="K190" l="1"/>
  <c r="L190" s="1"/>
  <c r="L191"/>
  <c r="K168"/>
  <c r="L169"/>
  <c r="L138"/>
  <c r="K137"/>
  <c r="K106"/>
  <c r="L106" s="1"/>
  <c r="L107"/>
  <c r="L55"/>
  <c r="L54"/>
  <c r="L20"/>
  <c r="J199"/>
  <c r="J15"/>
  <c r="J14" s="1"/>
  <c r="J62"/>
  <c r="J61" s="1"/>
  <c r="J60" s="1"/>
  <c r="J16"/>
  <c r="J172"/>
  <c r="J171" s="1"/>
  <c r="J170" s="1"/>
  <c r="J236"/>
  <c r="J234" s="1"/>
  <c r="J233" s="1"/>
  <c r="J154"/>
  <c r="J139"/>
  <c r="J138" s="1"/>
  <c r="J68"/>
  <c r="J67" s="1"/>
  <c r="J66" s="1"/>
  <c r="J176"/>
  <c r="J175" s="1"/>
  <c r="J23"/>
  <c r="J22" s="1"/>
  <c r="J21" s="1"/>
  <c r="J20" s="1"/>
  <c r="J163"/>
  <c r="J160" s="1"/>
  <c r="J159" s="1"/>
  <c r="J27"/>
  <c r="J37"/>
  <c r="J36" s="1"/>
  <c r="J35" s="1"/>
  <c r="J93"/>
  <c r="J92" s="1"/>
  <c r="J91" s="1"/>
  <c r="J111"/>
  <c r="J109" s="1"/>
  <c r="J132"/>
  <c r="J179"/>
  <c r="J222"/>
  <c r="J221" s="1"/>
  <c r="J220" s="1"/>
  <c r="J223"/>
  <c r="J83"/>
  <c r="J81" s="1"/>
  <c r="J88"/>
  <c r="J86" s="1"/>
  <c r="J108"/>
  <c r="J107" s="1"/>
  <c r="J192"/>
  <c r="J191" s="1"/>
  <c r="J190" s="1"/>
  <c r="J193"/>
  <c r="J161"/>
  <c r="J118"/>
  <c r="J117" s="1"/>
  <c r="J149"/>
  <c r="J147" s="1"/>
  <c r="J210"/>
  <c r="J211"/>
  <c r="J50"/>
  <c r="J49"/>
  <c r="J78"/>
  <c r="J76" s="1"/>
  <c r="J188"/>
  <c r="J217"/>
  <c r="J216" s="1"/>
  <c r="L168" l="1"/>
  <c r="K158"/>
  <c r="L158" s="1"/>
  <c r="K136"/>
  <c r="L136" s="1"/>
  <c r="L137"/>
  <c r="L19"/>
  <c r="K13"/>
  <c r="J55"/>
  <c r="J54" s="1"/>
  <c r="J235"/>
  <c r="J168"/>
  <c r="J158" s="1"/>
  <c r="J137"/>
  <c r="J136" s="1"/>
  <c r="J19"/>
  <c r="J106"/>
  <c r="J198"/>
  <c r="J197" s="1"/>
  <c r="L13" l="1"/>
  <c r="K12"/>
  <c r="J13"/>
  <c r="J12" s="1"/>
  <c r="J11" s="1"/>
  <c r="K11" l="1"/>
  <c r="L12"/>
</calcChain>
</file>

<file path=xl/sharedStrings.xml><?xml version="1.0" encoding="utf-8"?>
<sst xmlns="http://schemas.openxmlformats.org/spreadsheetml/2006/main" count="863" uniqueCount="309">
  <si>
    <t>РЗ</t>
  </si>
  <si>
    <t>ПР</t>
  </si>
  <si>
    <t>ЦСР</t>
  </si>
  <si>
    <t>ВР</t>
  </si>
  <si>
    <t>№ п/п</t>
  </si>
  <si>
    <t>(тыс. руб.)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</si>
  <si>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</si>
  <si>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</si>
  <si>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</si>
  <si>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</si>
  <si>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</si>
  <si>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</si>
  <si>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</si>
  <si>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</si>
  <si>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</t>
  </si>
  <si>
    <t>540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</si>
  <si>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</si>
  <si>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</si>
  <si>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</si>
  <si>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</si>
  <si>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</si>
  <si>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</si>
  <si>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</si>
  <si>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</si>
  <si>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</si>
  <si>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</si>
  <si>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</si>
  <si>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</si>
  <si>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</si>
  <si>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</si>
  <si>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</si>
  <si>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</si>
  <si>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</si>
  <si>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</si>
  <si>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</si>
  <si>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</si>
  <si>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</si>
  <si>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</si>
  <si>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</si>
  <si>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</si>
  <si>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</si>
  <si>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</si>
  <si>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</si>
  <si>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</si>
  <si>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Другие вопросы в области национальной экономики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</si>
  <si>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</si>
  <si>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</si>
  <si>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</si>
  <si>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</si>
  <si>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Финансовое обеспечение непредвиденных расходов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</si>
  <si>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</si>
  <si>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Расходы на обеспечение деятельности (оказание услуг) муниципальных учреждений</t>
  </si>
  <si>
    <t>360</t>
  </si>
  <si>
    <t>Вед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</si>
  <si>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</si>
  <si>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</si>
  <si>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</si>
  <si>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</si>
  <si>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Уплата налогов, сборов и иных платежей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</si>
  <si>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</si>
  <si>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</si>
  <si>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</si>
  <si>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Расходы на выплаты персоналу казенных учреждений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</si>
  <si>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</si>
  <si>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</si>
  <si>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</si>
  <si>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</si>
  <si>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>Реализация мероприятий праздничных дней и памятных дат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</si>
  <si>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</si>
  <si>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</si>
  <si>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Обеспечение первичных мер пожарной безопасности на территории Сенного сельского поселения Темрюкского района</t>
  </si>
  <si>
    <t>Реализация мероприятий по пожарной безопасности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</si>
  <si>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</si>
  <si>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</si>
  <si>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</si>
  <si>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Реализация мероприятий по противодействию незаконного потребления и оборота наркотических средств</t>
  </si>
  <si>
    <t>Муниципальная программа "Противодействие коррупции в Сенном  сельском поселении Темрюкского района"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</si>
  <si>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</si>
  <si>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</si>
  <si>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</si>
  <si>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</si>
  <si>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</si>
  <si>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</si>
  <si>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</si>
  <si>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Субсидии бюджетным учреждениям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</si>
  <si>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</si>
  <si>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</si>
  <si>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</si>
  <si>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>Реализация мероприятий по сохранению и охране объектов культурного наследия (памятников культуры и искусства)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</si>
  <si>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</si>
  <si>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</si>
  <si>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120</t>
  </si>
  <si>
    <t>240</t>
  </si>
  <si>
    <t>850</t>
  </si>
  <si>
    <t>110</t>
  </si>
  <si>
    <t>610</t>
  </si>
  <si>
    <t>Приложение № 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</si>
  <si>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</si>
  <si>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</si>
  <si>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5000000000</t>
  </si>
  <si>
    <t>5010000000</t>
  </si>
  <si>
    <t>5010100000</t>
  </si>
  <si>
    <t>5010100190</t>
  </si>
  <si>
    <t>8200000000</t>
  </si>
  <si>
    <t>8300000000</t>
  </si>
  <si>
    <t>5020000000</t>
  </si>
  <si>
    <t>Учет объектов муниципального имущества</t>
  </si>
  <si>
    <t>5020100000</t>
  </si>
  <si>
    <t>5030000000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</si>
  <si>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</si>
  <si>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</si>
  <si>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</si>
  <si>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</si>
  <si>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</si>
  <si>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</si>
  <si>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</si>
  <si>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5050000000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</si>
  <si>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</si>
  <si>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5050100000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</si>
  <si>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</si>
  <si>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</si>
  <si>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</si>
  <si>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Обеспечение информационного освещения деятельности администрации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</si>
  <si>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</si>
  <si>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Создание и развитие  доступной среды для  инвалидов и других маломобильных групп населения </t>
  </si>
  <si>
    <t>Реализация мероприятий по формированию доступной среды для инвалидов</t>
  </si>
  <si>
    <t>5600000000</t>
  </si>
  <si>
    <t>Предупреждение и ликвидация чрезвычайных ситуаций на территории Сенного сельского поселения Темрюкского района</t>
  </si>
  <si>
    <t>5610000000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</si>
  <si>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</si>
  <si>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</si>
  <si>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5700000000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</si>
  <si>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</si>
  <si>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5800000000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</si>
  <si>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</si>
  <si>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</si>
  <si>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 xml:space="preserve">Мероприятия по повышению безопасности дорожного движения 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</si>
  <si>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</si>
  <si>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</si>
  <si>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</si>
  <si>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</si>
  <si>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Социальная политика</t>
  </si>
  <si>
    <t>10</t>
  </si>
  <si>
    <t>Пенсионное обеспечение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</si>
  <si>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</si>
  <si>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Улучшение материального положения пенсионеров муниципальной службы  Сенного сельского поселения Темрюкского района</t>
  </si>
  <si>
    <t>Выплата пенсионного обеспечения за выслугу лет</t>
  </si>
  <si>
    <t>Публичные нормативные социальные выплаты гражданам</t>
  </si>
  <si>
    <t>310</t>
  </si>
  <si>
    <t>Развитие физической культуры и массового спорта в Сенном сельском поселении Темрюкского района</t>
  </si>
  <si>
    <t xml:space="preserve">                                                                                                                Сенного сельского поселения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</si>
  <si>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</si>
  <si>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</si>
  <si>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</si>
  <si>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</si>
  <si>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</si>
  <si>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</si>
  <si>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</si>
  <si>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</si>
  <si>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</si>
  <si>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</si>
  <si>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</si>
  <si>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</si>
  <si>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</si>
  <si>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</si>
  <si>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</si>
  <si>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</si>
  <si>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</si>
  <si>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</si>
  <si>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Создание условий для беспрепятственного доступа инвалидов и других маломобильных групп населения.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</si>
  <si>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</si>
  <si>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</si>
  <si>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</si>
  <si>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</si>
  <si>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</si>
  <si>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</si>
  <si>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5500000000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</si>
  <si>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</si>
  <si>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</si>
  <si>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</si>
  <si>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</si>
  <si>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5610100000</t>
  </si>
  <si>
    <t>Совершенствование организации движения транспорта и пешеходов в поселении</t>
  </si>
  <si>
    <t>5710000000</t>
  </si>
  <si>
    <t>5710100000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</si>
  <si>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</si>
  <si>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</si>
  <si>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</si>
  <si>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</si>
  <si>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</si>
  <si>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</si>
  <si>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Финансовое обеспечение мероприятий по газоснабжению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</si>
  <si>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</si>
  <si>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</si>
  <si>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</si>
  <si>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</si>
  <si>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</si>
  <si>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6200000000</t>
  </si>
  <si>
    <t>6210000000</t>
  </si>
  <si>
    <t>6210100000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</si>
  <si>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</si>
  <si>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</si>
  <si>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</si>
  <si>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</si>
  <si>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>8110000190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</si>
  <si>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</si>
  <si>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</si>
  <si>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</si>
  <si>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</si>
  <si>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</si>
  <si>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</si>
  <si>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</si>
  <si>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</si>
  <si>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</si>
  <si>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</si>
  <si>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</si>
  <si>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</si>
  <si>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</si>
  <si>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</si>
  <si>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</si>
  <si>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</si>
  <si>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</si>
  <si>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</si>
  <si>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8500000000</t>
  </si>
  <si>
    <t>8510000000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</si>
  <si>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</si>
  <si>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</si>
  <si>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</si>
  <si>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6300000000</t>
  </si>
  <si>
    <t>6310000000</t>
  </si>
  <si>
    <t>6310100000</t>
  </si>
  <si>
    <t xml:space="preserve">Всего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</si>
  <si>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</si>
  <si>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</si>
  <si>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Капитальный ремонт и ремонт автомобильных дорог общего пользования местного значения</t>
  </si>
  <si>
    <t>57101S2440</t>
  </si>
  <si>
    <t>Реализация мероприятий по прочему благоустройству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</si>
  <si>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</si>
  <si>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</si>
  <si>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>Благоустройство дворовых территорий многоквартирных домов Сенного сельского поселения Темрюкского района</t>
  </si>
  <si>
    <t>Молодежная политика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</si>
  <si>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</si>
  <si>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 xml:space="preserve">                                                                                    Темрюкского района IV созыва </t>
  </si>
  <si>
    <t xml:space="preserve">Уточненная сводная бюджетная роспись </t>
  </si>
  <si>
    <t>Исполнено</t>
  </si>
  <si>
    <t>Исполнение к уточненной сводной бюджетной росписи, %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</si>
  <si>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</si>
  <si>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Мероприятия по развитию архивного дела</t>
  </si>
  <si>
    <t>Формирование и содержание архива</t>
  </si>
  <si>
    <t>Профилактика по противодействию экстремизму и терроризму на территории Сенного сельского поселения Темрюкского района</t>
  </si>
  <si>
    <t>5550000000</t>
  </si>
  <si>
    <t xml:space="preserve">Противодействие экстремизму и терроризму </t>
  </si>
  <si>
    <t>5550100000</t>
  </si>
  <si>
    <t xml:space="preserve">Реализация мероприятия по противодействию экстремизму и терроризму </t>
  </si>
  <si>
    <t>5550110160</t>
  </si>
  <si>
    <t>Уличное освещение</t>
  </si>
  <si>
    <t>6010000000</t>
  </si>
  <si>
    <t>Освещение территории Сенного сельского поселения</t>
  </si>
  <si>
    <t>6010100000</t>
  </si>
  <si>
    <t>Реализация мероприятий по освещению территории Сенного сельского поселения</t>
  </si>
  <si>
    <t>6010110200</t>
  </si>
  <si>
    <t xml:space="preserve">Прочие мероприятия по благоустройству 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</si>
  <si>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</si>
  <si>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</si>
  <si>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</si>
  <si>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</si>
  <si>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</si>
  <si>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</si>
  <si>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</si>
  <si>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</si>
  <si>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</si>
  <si>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Массовый спорт</t>
  </si>
  <si>
    <t xml:space="preserve">Расходы бюджета Сенного сельского поселения Темрюкского района по ведомственной структуре расходов бюджета Сенного сельского поселения Темрюкского района за 2021 год </t>
  </si>
  <si>
    <t xml:space="preserve">Бюджет, утвержденный решением Совета Сенного сельского поселения Темрюкского района от 11.12.2020 № 84 </t>
  </si>
  <si>
    <t>Иные закупки товаров, работ и услуг для обеспечения государственных (муниципальных) нужд</t>
  </si>
  <si>
    <t>Прочие непрограмные мероприятия</t>
  </si>
  <si>
    <t>9000000000</t>
  </si>
  <si>
    <t>Исполнение иных обязательств Сенного сельского поселения Темрюкского района</t>
  </si>
  <si>
    <t>9010000000</t>
  </si>
  <si>
    <t>Осуществление прочих расходов Сенного сельского поселения Темрюкского района</t>
  </si>
  <si>
    <t>9010010330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</si>
  <si>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</si>
  <si>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Обеспечение проведения выборов и референдумов администрации Сенного сельского поселения Темрюкского района</t>
  </si>
  <si>
    <t>Обеспечение деятельности избирательной комиссии</t>
  </si>
  <si>
    <t>Избирательная комиссия Сенного сельского поселения Темрюкского района</t>
  </si>
  <si>
    <t>Специальные расходы</t>
  </si>
  <si>
    <t>880</t>
  </si>
  <si>
    <t>8510010190</t>
  </si>
  <si>
    <t>Материально-технического обеспечения администрации Сенного сельского поселения Темрюкского района</t>
  </si>
  <si>
    <t>8600000000</t>
  </si>
  <si>
    <t>8610000000</t>
  </si>
  <si>
    <t>8610000190</t>
  </si>
  <si>
    <t>8710051180</t>
  </si>
  <si>
    <t>Защита населения и территории от чрезвычайных ситуаций природного и техногенного характера, пожарная безопасность</t>
  </si>
  <si>
    <t>Реализация инициативных проектов</t>
  </si>
  <si>
    <t>5710110320</t>
  </si>
  <si>
    <t>6020110320</t>
  </si>
  <si>
    <t>Обеспечение деятельности муниципального бюджетного учреждения по благоустройству и озеленению  по предоставлению муниципальных услуг</t>
  </si>
  <si>
    <t>Решение социально значимых вопросов</t>
  </si>
  <si>
    <t xml:space="preserve">Физическая культура 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</si>
  <si>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</si>
  <si>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</si>
  <si>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>Обеспечение проведения выборов и референдумов</t>
  </si>
  <si>
    <t>Глава Сенного сельского поселения</t>
  </si>
  <si>
    <t xml:space="preserve">Темрюкского района                                                                                               </t>
  </si>
  <si>
    <t xml:space="preserve"> М.Е. Шлычков</t>
  </si>
  <si>
    <t>Поддержка МБУК «Сенная ЦКС"</t>
  </si>
  <si>
    <t xml:space="preserve">Наименование </t>
  </si>
  <si>
    <t xml:space="preserve">                                                                      к решению XLI сессии Совета 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</si>
</sst>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11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2" fillId="0" borderId="0" xfId="0" applyFont="1" applyAlignment="1"/>
    <xf numFmtId="0" fontId="5" fillId="0" borderId="1" xfId="0" applyFont="1" applyBorder="1" applyAlignment="1">
      <alignment horizontal="center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8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1" fontId="8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0" fillId="0" borderId="0" xfId="0" applyFill="1"/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justify" vertical="top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Alignment="1">
      <alignment vertical="top"/>
    </xf>
    <xf numFmtId="49" fontId="5" fillId="2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164" fontId="5" fillId="0" borderId="0" xfId="0" applyNumberFormat="1" applyFont="1" applyFill="1" applyAlignment="1">
      <alignment vertical="top"/>
    </xf>
    <xf numFmtId="49" fontId="5" fillId="0" borderId="0" xfId="0" applyNumberFormat="1" applyFont="1" applyFill="1" applyBorder="1" applyAlignment="1">
      <alignment wrapText="1"/>
    </xf>
    <xf numFmtId="164" fontId="7" fillId="0" borderId="0" xfId="0" applyNumberFormat="1" applyFont="1" applyFill="1" applyBorder="1" applyAlignment="1">
      <alignment horizontal="right" vertical="top"/>
    </xf>
    <xf numFmtId="0" fontId="0" fillId="3" borderId="0" xfId="0" applyFill="1"/>
    <xf numFmtId="164" fontId="5" fillId="4" borderId="0" xfId="0" applyNumberFormat="1" applyFont="1" applyFill="1" applyBorder="1" applyAlignment="1">
      <alignment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164" fontId="5" fillId="2" borderId="0" xfId="0" applyNumberFormat="1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Fill="1"/>
    <xf numFmtId="0" fontId="5" fillId="0" borderId="0" xfId="0" applyFont="1" applyFill="1"/>
    <xf numFmtId="164" fontId="5" fillId="2" borderId="0" xfId="0" applyNumberFormat="1" applyFont="1" applyFill="1" applyBorder="1" applyAlignment="1">
      <alignment vertical="top"/>
    </xf>
    <xf numFmtId="9" fontId="7" fillId="0" borderId="0" xfId="1" applyFont="1" applyFill="1" applyAlignment="1">
      <alignment vertical="top"/>
    </xf>
    <xf numFmtId="0" fontId="7" fillId="0" borderId="0" xfId="0" applyFont="1" applyAlignment="1">
      <alignment horizontal="left" vertical="top" wrapText="1"/>
    </xf>
    <xf numFmtId="164" fontId="0" fillId="0" borderId="0" xfId="0" applyNumberFormat="1"/>
    <xf numFmtId="164" fontId="0" fillId="0" borderId="0" xfId="0" applyNumberFormat="1" applyFill="1"/>
    <xf numFmtId="0" fontId="5" fillId="0" borderId="0" xfId="0" applyFont="1" applyAlignment="1">
      <alignment wrapText="1"/>
    </xf>
    <xf numFmtId="164" fontId="7" fillId="0" borderId="0" xfId="0" applyNumberFormat="1" applyFont="1" applyFill="1" applyAlignment="1">
      <alignment vertical="top"/>
    </xf>
    <xf numFmtId="0" fontId="7" fillId="0" borderId="0" xfId="0" applyFont="1" applyFill="1" applyAlignment="1">
      <alignment horizontal="center" vertical="top"/>
    </xf>
    <xf numFmtId="49" fontId="7" fillId="0" borderId="0" xfId="0" applyNumberFormat="1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top"/>
    </xf>
    <xf numFmtId="49" fontId="7" fillId="2" borderId="0" xfId="0" applyNumberFormat="1" applyFont="1" applyFill="1" applyBorder="1" applyAlignment="1">
      <alignment horizontal="left" vertical="top"/>
    </xf>
    <xf numFmtId="0" fontId="7" fillId="2" borderId="0" xfId="0" applyFont="1" applyFill="1" applyAlignment="1">
      <alignment horizontal="center" vertical="top"/>
    </xf>
    <xf numFmtId="49" fontId="7" fillId="2" borderId="0" xfId="0" applyNumberFormat="1" applyFont="1" applyFill="1" applyBorder="1" applyAlignment="1">
      <alignment horizontal="center" vertical="top" wrapText="1"/>
    </xf>
    <xf numFmtId="164" fontId="7" fillId="2" borderId="0" xfId="0" applyNumberFormat="1" applyFont="1" applyFill="1" applyBorder="1" applyAlignment="1">
      <alignment vertical="top"/>
    </xf>
    <xf numFmtId="49" fontId="11" fillId="0" borderId="0" xfId="2" applyNumberFormat="1" applyFont="1" applyFill="1" applyBorder="1" applyAlignment="1">
      <alignment horizontal="left" vertical="top" wrapText="1"/>
    </xf>
    <xf numFmtId="0" fontId="11" fillId="0" borderId="0" xfId="0" applyFont="1" applyAlignment="1">
      <alignment horizontal="right" vertical="top"/>
    </xf>
    <xf numFmtId="49" fontId="11" fillId="0" borderId="0" xfId="2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vertical="center"/>
    </xf>
    <xf numFmtId="0" fontId="5" fillId="0" borderId="3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" fontId="7" fillId="0" borderId="0" xfId="0" applyNumberFormat="1" applyFont="1" applyAlignment="1">
      <alignment vertical="top"/>
    </xf>
    <xf numFmtId="1" fontId="5" fillId="0" borderId="0" xfId="0" applyNumberFormat="1" applyFont="1" applyAlignment="1">
      <alignment vertical="top"/>
    </xf>
    <xf numFmtId="1" fontId="7" fillId="2" borderId="0" xfId="0" applyNumberFormat="1" applyFont="1" applyFill="1" applyBorder="1" applyAlignment="1">
      <alignment vertical="top"/>
    </xf>
  </cellXfs>
  <cellStyles count="3">
    <cellStyle name="Обычный" xfId="0" builtinId="0"/>
    <cellStyle name="Обычный_Бюджетная классификация 2005 конс. бюджет" xfId="2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259"/>
  <sheetViews>
    <sheetView tabSelected="1" topLeftCell="A228" workbookViewId="0">
      <selection activeCell="C239" sqref="C239"/>
    </sheetView>
  </sheetViews>
  <sheetFormatPr defaultRowHeight="12.75"/>
  <cols>
    <col min="1" max="1" width="6.5703125" customWidth="1"/>
    <col min="2" max="2" width="2.5703125" style="6" customWidth="1"/>
    <col min="3" max="3" width="39" style="6" customWidth="1"/>
    <col min="4" max="4" width="4.7109375" style="14" customWidth="1"/>
    <col min="5" max="5" width="3.7109375" style="12" customWidth="1"/>
    <col min="6" max="6" width="3.140625" style="12" customWidth="1"/>
    <col min="7" max="7" width="11.85546875" style="12" customWidth="1"/>
    <col min="8" max="8" width="4.140625" style="15" customWidth="1"/>
    <col min="9" max="9" width="13.85546875" style="15" customWidth="1"/>
    <col min="10" max="10" width="13.5703125" style="3" customWidth="1"/>
    <col min="11" max="11" width="13.85546875" style="29" customWidth="1"/>
    <col min="12" max="12" width="9.5703125" style="31" customWidth="1"/>
    <col min="13" max="13" width="10.140625" bestFit="1" customWidth="1"/>
    <col min="14" max="14" width="9.5703125" bestFit="1" customWidth="1"/>
  </cols>
  <sheetData>
    <row r="1" spans="2:15">
      <c r="E1" s="104" t="s">
        <v>96</v>
      </c>
      <c r="F1" s="104"/>
      <c r="G1" s="104"/>
      <c r="H1" s="104"/>
      <c r="I1" s="104"/>
      <c r="J1" s="104"/>
      <c r="K1" s="104"/>
      <c r="L1" s="104"/>
    </row>
    <row r="2" spans="2:15">
      <c r="E2" s="106"/>
      <c r="F2" s="106"/>
      <c r="G2" s="106"/>
      <c r="H2" s="106"/>
      <c r="I2" s="106" t="s">
        <v>308</v>
      </c>
      <c r="J2" s="106"/>
      <c r="K2" s="106"/>
      <c r="L2" s="106"/>
    </row>
    <row r="3" spans="2:15">
      <c r="E3" s="107"/>
      <c r="F3" s="107"/>
      <c r="G3" s="107"/>
      <c r="H3" s="107"/>
      <c r="I3" s="107" t="s">
        <v>150</v>
      </c>
      <c r="J3" s="107"/>
      <c r="K3" s="107"/>
      <c r="L3" s="107"/>
    </row>
    <row r="4" spans="2:15">
      <c r="E4" s="104"/>
      <c r="F4" s="104"/>
      <c r="G4" s="104"/>
      <c r="H4" s="104"/>
      <c r="I4" s="104" t="s">
        <v>242</v>
      </c>
      <c r="J4" s="104"/>
      <c r="K4" s="104"/>
      <c r="L4" s="104"/>
    </row>
    <row r="5" spans="2:15">
      <c r="C5" s="41"/>
      <c r="D5" s="6"/>
      <c r="E5" s="6"/>
      <c r="F5" s="6"/>
      <c r="G5" s="6"/>
      <c r="H5" s="6"/>
      <c r="I5" s="104"/>
      <c r="J5" s="104"/>
      <c r="K5" s="104"/>
      <c r="L5" s="104"/>
    </row>
    <row r="6" spans="2:15" s="1" customFormat="1" ht="7.5" customHeight="1">
      <c r="B6" s="6"/>
      <c r="C6" s="7"/>
      <c r="D6" s="14"/>
      <c r="E6" s="4"/>
      <c r="F6" s="4"/>
      <c r="G6" s="4"/>
      <c r="H6" s="5"/>
      <c r="I6" s="5"/>
      <c r="J6" s="5"/>
      <c r="K6" s="29"/>
      <c r="L6" s="30"/>
    </row>
    <row r="7" spans="2:15" s="2" customFormat="1" ht="25.5" customHeight="1">
      <c r="B7" s="105" t="s">
        <v>272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</row>
    <row r="8" spans="2:15" s="2" customFormat="1" ht="15" customHeight="1">
      <c r="B8" s="10"/>
      <c r="C8" s="8"/>
      <c r="D8" s="16"/>
      <c r="E8" s="13"/>
      <c r="F8" s="13"/>
      <c r="G8" s="13"/>
      <c r="H8" s="20"/>
      <c r="I8" s="20"/>
      <c r="J8" s="20"/>
      <c r="K8" s="29"/>
      <c r="L8" s="40" t="s">
        <v>5</v>
      </c>
    </row>
    <row r="9" spans="2:15" s="2" customFormat="1" ht="141.75" customHeight="1">
      <c r="B9" s="11" t="s">
        <v>4</v>
      </c>
      <c r="C9" s="108" t="s">
        <v>307</v>
      </c>
      <c r="D9" s="34" t="s">
        <v>53</v>
      </c>
      <c r="E9" s="9" t="s">
        <v>0</v>
      </c>
      <c r="F9" s="9" t="s">
        <v>1</v>
      </c>
      <c r="G9" s="35" t="s">
        <v>2</v>
      </c>
      <c r="H9" s="9" t="s">
        <v>3</v>
      </c>
      <c r="I9" s="32" t="s">
        <v>273</v>
      </c>
      <c r="J9" s="32" t="s">
        <v>243</v>
      </c>
      <c r="K9" s="33" t="s">
        <v>244</v>
      </c>
      <c r="L9" s="33" t="s">
        <v>245</v>
      </c>
    </row>
    <row r="10" spans="2:15" s="39" customFormat="1" ht="12.75" customHeight="1">
      <c r="B10" s="37">
        <v>1</v>
      </c>
      <c r="C10" s="109"/>
      <c r="D10" s="37">
        <v>3</v>
      </c>
      <c r="E10" s="36">
        <v>4</v>
      </c>
      <c r="F10" s="36">
        <v>5</v>
      </c>
      <c r="G10" s="36">
        <v>6</v>
      </c>
      <c r="H10" s="36">
        <v>7</v>
      </c>
      <c r="I10" s="32">
        <v>8</v>
      </c>
      <c r="J10" s="32">
        <v>9</v>
      </c>
      <c r="K10" s="38">
        <v>10</v>
      </c>
      <c r="L10" s="38">
        <v>11</v>
      </c>
    </row>
    <row r="11" spans="2:15">
      <c r="B11" s="7"/>
      <c r="C11" s="17" t="s">
        <v>231</v>
      </c>
      <c r="D11" s="21"/>
      <c r="E11" s="42"/>
      <c r="F11" s="42"/>
      <c r="G11" s="42"/>
      <c r="H11" s="43"/>
      <c r="I11" s="68">
        <f>I12</f>
        <v>50497.400000000009</v>
      </c>
      <c r="J11" s="68">
        <f>J12</f>
        <v>73961.59510999998</v>
      </c>
      <c r="K11" s="68">
        <f>K12</f>
        <v>73655.884819999977</v>
      </c>
      <c r="L11" s="68">
        <f>K11/J11*100</f>
        <v>99.58666347102799</v>
      </c>
      <c r="N11" s="89"/>
      <c r="O11" s="68"/>
    </row>
    <row r="12" spans="2:15" ht="26.25" customHeight="1">
      <c r="B12" s="18" t="s">
        <v>6</v>
      </c>
      <c r="C12" s="88" t="s">
        <v>54</v>
      </c>
      <c r="D12" s="44">
        <v>992</v>
      </c>
      <c r="E12" s="22"/>
      <c r="F12" s="22"/>
      <c r="G12" s="22"/>
      <c r="H12" s="23"/>
      <c r="I12" s="68">
        <f>I13+I106+I136+I158+I190+I197+I220+I227+I100</f>
        <v>50497.400000000009</v>
      </c>
      <c r="J12" s="68">
        <f>J13+J100+J106+J136+J158+J190+J197+J227+J220</f>
        <v>73961.59510999998</v>
      </c>
      <c r="K12" s="68">
        <f>K13+K100+K106+K136+K158+K190+K197+K227+K220</f>
        <v>73655.884819999977</v>
      </c>
      <c r="L12" s="68">
        <f t="shared" ref="L12:L76" si="0">K12/J12*100</f>
        <v>99.58666347102799</v>
      </c>
      <c r="N12" s="89"/>
      <c r="O12" s="68"/>
    </row>
    <row r="13" spans="2:15" s="54" customFormat="1">
      <c r="B13" s="57"/>
      <c r="C13" s="58" t="s">
        <v>7</v>
      </c>
      <c r="D13" s="59">
        <v>992</v>
      </c>
      <c r="E13" s="60" t="s">
        <v>8</v>
      </c>
      <c r="F13" s="60"/>
      <c r="G13" s="60"/>
      <c r="H13" s="61"/>
      <c r="I13" s="69">
        <f>I14+I19+I35+I45+I49+I54</f>
        <v>15588.967000000001</v>
      </c>
      <c r="J13" s="69">
        <f>J14+J19+J35+J49+J54+J45</f>
        <v>17271.17238</v>
      </c>
      <c r="K13" s="69">
        <f>K14+K19+K35+K49+K54+K45</f>
        <v>17071.19238</v>
      </c>
      <c r="L13" s="68">
        <f t="shared" si="0"/>
        <v>98.842116819865822</v>
      </c>
      <c r="N13" s="90"/>
      <c r="O13" s="69"/>
    </row>
    <row r="14" spans="2:15" s="54" customFormat="1" ht="38.25">
      <c r="B14" s="62"/>
      <c r="C14" s="58" t="s">
        <v>9</v>
      </c>
      <c r="D14" s="59">
        <v>992</v>
      </c>
      <c r="E14" s="60" t="s">
        <v>8</v>
      </c>
      <c r="F14" s="60" t="s">
        <v>10</v>
      </c>
      <c r="G14" s="60"/>
      <c r="H14" s="61"/>
      <c r="I14" s="69">
        <f>I15</f>
        <v>903.971</v>
      </c>
      <c r="J14" s="69">
        <f>J15</f>
        <v>536.11099999999999</v>
      </c>
      <c r="K14" s="69">
        <f>K15</f>
        <v>536.11099999999999</v>
      </c>
      <c r="L14" s="110">
        <f t="shared" si="0"/>
        <v>100</v>
      </c>
      <c r="O14" s="70"/>
    </row>
    <row r="15" spans="2:15" s="54" customFormat="1" ht="42" customHeight="1">
      <c r="B15" s="62"/>
      <c r="C15" s="25" t="s">
        <v>151</v>
      </c>
      <c r="D15" s="53">
        <v>992</v>
      </c>
      <c r="E15" s="25" t="s">
        <v>8</v>
      </c>
      <c r="F15" s="25" t="s">
        <v>10</v>
      </c>
      <c r="G15" s="45">
        <v>8100000000</v>
      </c>
      <c r="H15" s="52"/>
      <c r="I15" s="70">
        <f t="shared" ref="I15:K16" si="1">I17</f>
        <v>903.971</v>
      </c>
      <c r="J15" s="70">
        <f t="shared" si="1"/>
        <v>536.11099999999999</v>
      </c>
      <c r="K15" s="70">
        <f t="shared" si="1"/>
        <v>536.11099999999999</v>
      </c>
      <c r="L15" s="111">
        <f t="shared" si="0"/>
        <v>100</v>
      </c>
      <c r="O15" s="70"/>
    </row>
    <row r="16" spans="2:15" s="54" customFormat="1" ht="25.5">
      <c r="B16" s="62"/>
      <c r="C16" s="25" t="s">
        <v>152</v>
      </c>
      <c r="D16" s="53">
        <v>992</v>
      </c>
      <c r="E16" s="25" t="s">
        <v>8</v>
      </c>
      <c r="F16" s="25" t="s">
        <v>10</v>
      </c>
      <c r="G16" s="45">
        <v>8110000000</v>
      </c>
      <c r="H16" s="52"/>
      <c r="I16" s="70">
        <f t="shared" si="1"/>
        <v>903.971</v>
      </c>
      <c r="J16" s="70">
        <f t="shared" si="1"/>
        <v>536.11099999999999</v>
      </c>
      <c r="K16" s="70">
        <f t="shared" si="1"/>
        <v>536.11099999999999</v>
      </c>
      <c r="L16" s="111">
        <f t="shared" si="0"/>
        <v>100</v>
      </c>
      <c r="O16" s="70"/>
    </row>
    <row r="17" spans="2:15" s="54" customFormat="1" ht="25.5">
      <c r="B17" s="62"/>
      <c r="C17" s="50" t="s">
        <v>45</v>
      </c>
      <c r="D17" s="53">
        <v>992</v>
      </c>
      <c r="E17" s="26" t="s">
        <v>8</v>
      </c>
      <c r="F17" s="26" t="s">
        <v>10</v>
      </c>
      <c r="G17" s="51" t="s">
        <v>204</v>
      </c>
      <c r="H17" s="28"/>
      <c r="I17" s="70">
        <f>I18</f>
        <v>903.971</v>
      </c>
      <c r="J17" s="70">
        <f>J18</f>
        <v>536.11099999999999</v>
      </c>
      <c r="K17" s="70">
        <f>K18</f>
        <v>536.11099999999999</v>
      </c>
      <c r="L17" s="111">
        <f t="shared" si="0"/>
        <v>100</v>
      </c>
      <c r="O17" s="70"/>
    </row>
    <row r="18" spans="2:15" s="54" customFormat="1" ht="27" customHeight="1">
      <c r="B18" s="62"/>
      <c r="C18" s="19" t="s">
        <v>153</v>
      </c>
      <c r="D18" s="53">
        <v>992</v>
      </c>
      <c r="E18" s="26" t="s">
        <v>8</v>
      </c>
      <c r="F18" s="26" t="s">
        <v>10</v>
      </c>
      <c r="G18" s="51" t="s">
        <v>204</v>
      </c>
      <c r="H18" s="28" t="s">
        <v>91</v>
      </c>
      <c r="I18" s="70">
        <v>903.971</v>
      </c>
      <c r="J18" s="70">
        <f>903.971-253.16-114.7</f>
        <v>536.11099999999999</v>
      </c>
      <c r="K18" s="70">
        <v>536.11099999999999</v>
      </c>
      <c r="L18" s="111">
        <f t="shared" si="0"/>
        <v>100</v>
      </c>
      <c r="O18" s="70"/>
    </row>
    <row r="19" spans="2:15" s="54" customFormat="1" ht="63" customHeight="1">
      <c r="B19" s="62"/>
      <c r="C19" s="58" t="s">
        <v>97</v>
      </c>
      <c r="D19" s="59">
        <v>992</v>
      </c>
      <c r="E19" s="60" t="s">
        <v>8</v>
      </c>
      <c r="F19" s="60" t="s">
        <v>11</v>
      </c>
      <c r="G19" s="60"/>
      <c r="H19" s="61"/>
      <c r="I19" s="69">
        <f>I20+I27</f>
        <v>4028.0650000000001</v>
      </c>
      <c r="J19" s="69">
        <f>J20+J27+J31</f>
        <v>4136.0421500000002</v>
      </c>
      <c r="K19" s="69">
        <f>K20+K27+K31</f>
        <v>4136.03215</v>
      </c>
      <c r="L19" s="110">
        <f t="shared" si="0"/>
        <v>99.999758222966847</v>
      </c>
      <c r="O19" s="70"/>
    </row>
    <row r="20" spans="2:15" s="54" customFormat="1" ht="25.5">
      <c r="B20" s="62"/>
      <c r="C20" s="19" t="s">
        <v>56</v>
      </c>
      <c r="D20" s="53">
        <v>992</v>
      </c>
      <c r="E20" s="25" t="s">
        <v>8</v>
      </c>
      <c r="F20" s="25" t="s">
        <v>11</v>
      </c>
      <c r="G20" s="51" t="s">
        <v>99</v>
      </c>
      <c r="H20" s="28"/>
      <c r="I20" s="70">
        <f t="shared" ref="I20:K22" si="2">I21</f>
        <v>4024.2649999999999</v>
      </c>
      <c r="J20" s="70">
        <f t="shared" si="2"/>
        <v>4122.1881999999996</v>
      </c>
      <c r="K20" s="70">
        <f t="shared" si="2"/>
        <v>4122.1881999999996</v>
      </c>
      <c r="L20" s="111">
        <f t="shared" si="0"/>
        <v>100</v>
      </c>
      <c r="O20" s="70"/>
    </row>
    <row r="21" spans="2:15" s="54" customFormat="1" ht="25.5">
      <c r="B21" s="62"/>
      <c r="C21" s="19" t="s">
        <v>57</v>
      </c>
      <c r="D21" s="53">
        <v>992</v>
      </c>
      <c r="E21" s="25" t="s">
        <v>8</v>
      </c>
      <c r="F21" s="25" t="s">
        <v>11</v>
      </c>
      <c r="G21" s="52" t="s">
        <v>100</v>
      </c>
      <c r="H21" s="52"/>
      <c r="I21" s="70">
        <f t="shared" si="2"/>
        <v>4024.2649999999999</v>
      </c>
      <c r="J21" s="70">
        <f t="shared" si="2"/>
        <v>4122.1881999999996</v>
      </c>
      <c r="K21" s="70">
        <f t="shared" si="2"/>
        <v>4122.1881999999996</v>
      </c>
      <c r="L21" s="111">
        <f t="shared" si="0"/>
        <v>100</v>
      </c>
      <c r="O21" s="70"/>
    </row>
    <row r="22" spans="2:15" s="54" customFormat="1" ht="51">
      <c r="B22" s="62"/>
      <c r="C22" s="19" t="s">
        <v>98</v>
      </c>
      <c r="D22" s="53">
        <v>992</v>
      </c>
      <c r="E22" s="25" t="s">
        <v>8</v>
      </c>
      <c r="F22" s="25" t="s">
        <v>11</v>
      </c>
      <c r="G22" s="52" t="s">
        <v>101</v>
      </c>
      <c r="H22" s="52"/>
      <c r="I22" s="70">
        <f t="shared" si="2"/>
        <v>4024.2649999999999</v>
      </c>
      <c r="J22" s="70">
        <f t="shared" si="2"/>
        <v>4122.1881999999996</v>
      </c>
      <c r="K22" s="70">
        <f t="shared" si="2"/>
        <v>4122.1881999999996</v>
      </c>
      <c r="L22" s="111">
        <f t="shared" si="0"/>
        <v>100</v>
      </c>
      <c r="O22" s="70"/>
    </row>
    <row r="23" spans="2:15" s="54" customFormat="1" ht="25.5">
      <c r="B23" s="62"/>
      <c r="C23" s="25" t="s">
        <v>45</v>
      </c>
      <c r="D23" s="53">
        <v>992</v>
      </c>
      <c r="E23" s="25" t="s">
        <v>8</v>
      </c>
      <c r="F23" s="25" t="s">
        <v>11</v>
      </c>
      <c r="G23" s="52" t="s">
        <v>102</v>
      </c>
      <c r="H23" s="52"/>
      <c r="I23" s="70">
        <f>I24+I25+I26</f>
        <v>4024.2649999999999</v>
      </c>
      <c r="J23" s="70">
        <f>J24+J25+J26</f>
        <v>4122.1881999999996</v>
      </c>
      <c r="K23" s="70">
        <f>K24+K25+K26</f>
        <v>4122.1881999999996</v>
      </c>
      <c r="L23" s="111">
        <f t="shared" si="0"/>
        <v>100</v>
      </c>
      <c r="O23" s="70"/>
    </row>
    <row r="24" spans="2:15" s="54" customFormat="1" ht="30" customHeight="1">
      <c r="B24" s="62"/>
      <c r="C24" s="19" t="s">
        <v>154</v>
      </c>
      <c r="D24" s="53">
        <v>992</v>
      </c>
      <c r="E24" s="25" t="s">
        <v>8</v>
      </c>
      <c r="F24" s="25" t="s">
        <v>11</v>
      </c>
      <c r="G24" s="52" t="s">
        <v>102</v>
      </c>
      <c r="H24" s="28" t="s">
        <v>91</v>
      </c>
      <c r="I24" s="70">
        <v>3908.2649999999999</v>
      </c>
      <c r="J24" s="70">
        <f>3908.265+114.7+7</f>
        <v>4029.9649999999997</v>
      </c>
      <c r="K24" s="70">
        <v>4029.9650000000001</v>
      </c>
      <c r="L24" s="111">
        <f t="shared" si="0"/>
        <v>100.00000000000003</v>
      </c>
      <c r="O24" s="70"/>
    </row>
    <row r="25" spans="2:15" s="54" customFormat="1" ht="38.25">
      <c r="B25" s="62"/>
      <c r="C25" s="19" t="s">
        <v>274</v>
      </c>
      <c r="D25" s="53">
        <v>992</v>
      </c>
      <c r="E25" s="25" t="s">
        <v>8</v>
      </c>
      <c r="F25" s="25" t="s">
        <v>11</v>
      </c>
      <c r="G25" s="52" t="s">
        <v>102</v>
      </c>
      <c r="H25" s="28" t="s">
        <v>92</v>
      </c>
      <c r="I25" s="70">
        <v>96</v>
      </c>
      <c r="J25" s="70">
        <f>96+12.24805-16.82285-7</f>
        <v>84.425200000000004</v>
      </c>
      <c r="K25" s="70">
        <v>84.425200000000004</v>
      </c>
      <c r="L25" s="111">
        <f t="shared" si="0"/>
        <v>100</v>
      </c>
      <c r="O25" s="70"/>
    </row>
    <row r="26" spans="2:15" s="54" customFormat="1">
      <c r="B26" s="62"/>
      <c r="C26" s="19" t="s">
        <v>58</v>
      </c>
      <c r="D26" s="53">
        <v>992</v>
      </c>
      <c r="E26" s="25" t="s">
        <v>8</v>
      </c>
      <c r="F26" s="25" t="s">
        <v>11</v>
      </c>
      <c r="G26" s="52" t="s">
        <v>102</v>
      </c>
      <c r="H26" s="52" t="s">
        <v>93</v>
      </c>
      <c r="I26" s="70">
        <f>13+7</f>
        <v>20</v>
      </c>
      <c r="J26" s="70">
        <f>13+7-12.202</f>
        <v>7.798</v>
      </c>
      <c r="K26" s="70">
        <v>7.798</v>
      </c>
      <c r="L26" s="111">
        <f t="shared" si="0"/>
        <v>100</v>
      </c>
      <c r="O26" s="70"/>
    </row>
    <row r="27" spans="2:15" s="54" customFormat="1" ht="38.25">
      <c r="B27" s="62"/>
      <c r="C27" s="25" t="s">
        <v>46</v>
      </c>
      <c r="D27" s="53">
        <v>992</v>
      </c>
      <c r="E27" s="25" t="s">
        <v>8</v>
      </c>
      <c r="F27" s="25" t="s">
        <v>11</v>
      </c>
      <c r="G27" s="52" t="s">
        <v>103</v>
      </c>
      <c r="H27" s="52"/>
      <c r="I27" s="70">
        <f>I29</f>
        <v>3.8</v>
      </c>
      <c r="J27" s="70">
        <f>J29</f>
        <v>3.8</v>
      </c>
      <c r="K27" s="70">
        <f>K29</f>
        <v>3.8</v>
      </c>
      <c r="L27" s="111">
        <f t="shared" si="0"/>
        <v>100</v>
      </c>
      <c r="O27" s="70"/>
    </row>
    <row r="28" spans="2:15" s="54" customFormat="1" ht="38.25">
      <c r="B28" s="62"/>
      <c r="C28" s="25" t="s">
        <v>155</v>
      </c>
      <c r="D28" s="53">
        <v>992</v>
      </c>
      <c r="E28" s="25" t="s">
        <v>8</v>
      </c>
      <c r="F28" s="25" t="s">
        <v>11</v>
      </c>
      <c r="G28" s="52" t="s">
        <v>156</v>
      </c>
      <c r="H28" s="52"/>
      <c r="I28" s="70">
        <f t="shared" ref="I28:K29" si="3">I29</f>
        <v>3.8</v>
      </c>
      <c r="J28" s="70">
        <f t="shared" si="3"/>
        <v>3.8</v>
      </c>
      <c r="K28" s="70">
        <f t="shared" si="3"/>
        <v>3.8</v>
      </c>
      <c r="L28" s="111">
        <f t="shared" si="0"/>
        <v>100</v>
      </c>
      <c r="O28" s="70"/>
    </row>
    <row r="29" spans="2:15" s="54" customFormat="1" ht="27" customHeight="1">
      <c r="B29" s="62"/>
      <c r="C29" s="25" t="s">
        <v>47</v>
      </c>
      <c r="D29" s="53">
        <v>992</v>
      </c>
      <c r="E29" s="25" t="s">
        <v>8</v>
      </c>
      <c r="F29" s="25" t="s">
        <v>11</v>
      </c>
      <c r="G29" s="52" t="s">
        <v>157</v>
      </c>
      <c r="H29" s="52"/>
      <c r="I29" s="70">
        <f t="shared" si="3"/>
        <v>3.8</v>
      </c>
      <c r="J29" s="70">
        <f t="shared" si="3"/>
        <v>3.8</v>
      </c>
      <c r="K29" s="70">
        <f t="shared" si="3"/>
        <v>3.8</v>
      </c>
      <c r="L29" s="111">
        <f t="shared" si="0"/>
        <v>100</v>
      </c>
      <c r="O29" s="70"/>
    </row>
    <row r="30" spans="2:15" s="54" customFormat="1" ht="39.75" customHeight="1">
      <c r="B30" s="62"/>
      <c r="C30" s="19" t="s">
        <v>274</v>
      </c>
      <c r="D30" s="53">
        <v>992</v>
      </c>
      <c r="E30" s="25" t="s">
        <v>8</v>
      </c>
      <c r="F30" s="25" t="s">
        <v>11</v>
      </c>
      <c r="G30" s="52" t="s">
        <v>157</v>
      </c>
      <c r="H30" s="52" t="s">
        <v>92</v>
      </c>
      <c r="I30" s="70">
        <v>3.8</v>
      </c>
      <c r="J30" s="70">
        <v>3.8</v>
      </c>
      <c r="K30" s="70">
        <v>3.8</v>
      </c>
      <c r="L30" s="111">
        <f t="shared" si="0"/>
        <v>100</v>
      </c>
      <c r="O30" s="70"/>
    </row>
    <row r="31" spans="2:15" s="54" customFormat="1">
      <c r="B31" s="62"/>
      <c r="C31" s="19" t="s">
        <v>275</v>
      </c>
      <c r="D31" s="53">
        <v>992</v>
      </c>
      <c r="E31" s="25" t="s">
        <v>8</v>
      </c>
      <c r="F31" s="25" t="s">
        <v>11</v>
      </c>
      <c r="G31" s="52" t="s">
        <v>276</v>
      </c>
      <c r="H31" s="52"/>
      <c r="I31" s="70"/>
      <c r="J31" s="70">
        <f t="shared" ref="J31:K33" si="4">J32</f>
        <v>10.05395</v>
      </c>
      <c r="K31" s="70">
        <f t="shared" si="4"/>
        <v>10.043950000000001</v>
      </c>
      <c r="L31" s="111">
        <v>100</v>
      </c>
      <c r="O31" s="70"/>
    </row>
    <row r="32" spans="2:15" s="54" customFormat="1" ht="25.5">
      <c r="B32" s="62"/>
      <c r="C32" s="19" t="s">
        <v>277</v>
      </c>
      <c r="D32" s="53">
        <v>992</v>
      </c>
      <c r="E32" s="25" t="s">
        <v>8</v>
      </c>
      <c r="F32" s="25" t="s">
        <v>11</v>
      </c>
      <c r="G32" s="52" t="s">
        <v>278</v>
      </c>
      <c r="H32" s="52"/>
      <c r="I32" s="70"/>
      <c r="J32" s="70">
        <f t="shared" si="4"/>
        <v>10.05395</v>
      </c>
      <c r="K32" s="70">
        <f t="shared" si="4"/>
        <v>10.043950000000001</v>
      </c>
      <c r="L32" s="111">
        <v>100</v>
      </c>
      <c r="O32" s="70"/>
    </row>
    <row r="33" spans="2:15" s="54" customFormat="1" ht="25.5">
      <c r="B33" s="62"/>
      <c r="C33" s="19" t="s">
        <v>279</v>
      </c>
      <c r="D33" s="53">
        <v>992</v>
      </c>
      <c r="E33" s="25" t="s">
        <v>8</v>
      </c>
      <c r="F33" s="25" t="s">
        <v>11</v>
      </c>
      <c r="G33" s="52" t="s">
        <v>280</v>
      </c>
      <c r="H33" s="52"/>
      <c r="I33" s="70"/>
      <c r="J33" s="70">
        <f t="shared" si="4"/>
        <v>10.05395</v>
      </c>
      <c r="K33" s="70">
        <f t="shared" si="4"/>
        <v>10.043950000000001</v>
      </c>
      <c r="L33" s="111">
        <v>100</v>
      </c>
      <c r="O33" s="70"/>
    </row>
    <row r="34" spans="2:15" s="54" customFormat="1" ht="15.75" customHeight="1">
      <c r="B34" s="62"/>
      <c r="C34" s="19" t="s">
        <v>58</v>
      </c>
      <c r="D34" s="53">
        <v>992</v>
      </c>
      <c r="E34" s="25" t="s">
        <v>8</v>
      </c>
      <c r="F34" s="25" t="s">
        <v>11</v>
      </c>
      <c r="G34" s="52" t="s">
        <v>280</v>
      </c>
      <c r="H34" s="52" t="s">
        <v>93</v>
      </c>
      <c r="I34" s="70"/>
      <c r="J34" s="70">
        <f>10.1-0.04605</f>
        <v>10.05395</v>
      </c>
      <c r="K34" s="70">
        <f>10.1-0.04605-0.01</f>
        <v>10.043950000000001</v>
      </c>
      <c r="L34" s="111">
        <v>100</v>
      </c>
      <c r="O34" s="70"/>
    </row>
    <row r="35" spans="2:15" s="54" customFormat="1" ht="43.5" customHeight="1">
      <c r="B35" s="62"/>
      <c r="C35" s="58" t="s">
        <v>12</v>
      </c>
      <c r="D35" s="59">
        <v>992</v>
      </c>
      <c r="E35" s="60" t="s">
        <v>8</v>
      </c>
      <c r="F35" s="60" t="s">
        <v>13</v>
      </c>
      <c r="G35" s="60"/>
      <c r="H35" s="61"/>
      <c r="I35" s="69">
        <f>I36+I40</f>
        <v>243</v>
      </c>
      <c r="J35" s="69">
        <f>J36+J40</f>
        <v>240.6</v>
      </c>
      <c r="K35" s="69">
        <f>K36+K40</f>
        <v>240.61</v>
      </c>
      <c r="L35" s="110">
        <f t="shared" si="0"/>
        <v>100.00415627597674</v>
      </c>
      <c r="O35" s="70"/>
    </row>
    <row r="36" spans="2:15" s="54" customFormat="1" ht="38.25">
      <c r="B36" s="62"/>
      <c r="C36" s="27" t="s">
        <v>48</v>
      </c>
      <c r="D36" s="53">
        <v>992</v>
      </c>
      <c r="E36" s="26" t="s">
        <v>8</v>
      </c>
      <c r="F36" s="26" t="s">
        <v>13</v>
      </c>
      <c r="G36" s="28" t="s">
        <v>104</v>
      </c>
      <c r="H36" s="52"/>
      <c r="I36" s="70">
        <f>I37</f>
        <v>118.4</v>
      </c>
      <c r="J36" s="70">
        <f>J37</f>
        <v>117.2</v>
      </c>
      <c r="K36" s="70">
        <f>K37</f>
        <v>117.21000000000001</v>
      </c>
      <c r="L36" s="111">
        <f t="shared" si="0"/>
        <v>100.00853242320819</v>
      </c>
      <c r="O36" s="70"/>
    </row>
    <row r="37" spans="2:15" s="54" customFormat="1" ht="25.5">
      <c r="B37" s="62"/>
      <c r="C37" s="25" t="s">
        <v>158</v>
      </c>
      <c r="D37" s="53">
        <v>992</v>
      </c>
      <c r="E37" s="26" t="s">
        <v>8</v>
      </c>
      <c r="F37" s="26" t="s">
        <v>13</v>
      </c>
      <c r="G37" s="28" t="s">
        <v>159</v>
      </c>
      <c r="H37" s="52"/>
      <c r="I37" s="70">
        <f>I39</f>
        <v>118.4</v>
      </c>
      <c r="J37" s="70">
        <f>J39</f>
        <v>117.2</v>
      </c>
      <c r="K37" s="70">
        <f>K39</f>
        <v>117.21000000000001</v>
      </c>
      <c r="L37" s="111">
        <f t="shared" si="0"/>
        <v>100.00853242320819</v>
      </c>
      <c r="O37" s="70"/>
    </row>
    <row r="38" spans="2:15" s="54" customFormat="1" ht="25.5">
      <c r="B38" s="62"/>
      <c r="C38" s="25" t="s">
        <v>45</v>
      </c>
      <c r="D38" s="53">
        <v>992</v>
      </c>
      <c r="E38" s="26" t="s">
        <v>8</v>
      </c>
      <c r="F38" s="26" t="s">
        <v>13</v>
      </c>
      <c r="G38" s="28" t="s">
        <v>160</v>
      </c>
      <c r="H38" s="52"/>
      <c r="I38" s="70">
        <f>I39</f>
        <v>118.4</v>
      </c>
      <c r="J38" s="70">
        <f>J39</f>
        <v>117.2</v>
      </c>
      <c r="K38" s="70">
        <f>K39</f>
        <v>117.21000000000001</v>
      </c>
      <c r="L38" s="111">
        <f t="shared" si="0"/>
        <v>100.00853242320819</v>
      </c>
      <c r="O38" s="70"/>
    </row>
    <row r="39" spans="2:15" s="54" customFormat="1">
      <c r="B39" s="62"/>
      <c r="C39" s="19" t="s">
        <v>14</v>
      </c>
      <c r="D39" s="53">
        <v>992</v>
      </c>
      <c r="E39" s="26" t="s">
        <v>8</v>
      </c>
      <c r="F39" s="26" t="s">
        <v>13</v>
      </c>
      <c r="G39" s="28" t="s">
        <v>160</v>
      </c>
      <c r="H39" s="52" t="s">
        <v>15</v>
      </c>
      <c r="I39" s="70">
        <v>118.4</v>
      </c>
      <c r="J39" s="70">
        <f>118.4-1.2</f>
        <v>117.2</v>
      </c>
      <c r="K39" s="70">
        <f>118.4-1.2+0.01</f>
        <v>117.21000000000001</v>
      </c>
      <c r="L39" s="111">
        <f t="shared" si="0"/>
        <v>100.00853242320819</v>
      </c>
      <c r="O39" s="70"/>
    </row>
    <row r="40" spans="2:15" s="54" customFormat="1" ht="63.75">
      <c r="B40" s="7"/>
      <c r="C40" s="27" t="s">
        <v>246</v>
      </c>
      <c r="D40" s="53">
        <v>992</v>
      </c>
      <c r="E40" s="26" t="s">
        <v>8</v>
      </c>
      <c r="F40" s="26" t="s">
        <v>13</v>
      </c>
      <c r="G40" s="47">
        <v>8400000000</v>
      </c>
      <c r="H40" s="70"/>
      <c r="I40" s="70">
        <f t="shared" ref="I40:K42" si="5">I41</f>
        <v>124.6</v>
      </c>
      <c r="J40" s="70">
        <f t="shared" si="5"/>
        <v>123.39999999999999</v>
      </c>
      <c r="K40" s="70">
        <f t="shared" si="5"/>
        <v>123.39999999999999</v>
      </c>
      <c r="L40" s="111">
        <f t="shared" si="0"/>
        <v>100</v>
      </c>
      <c r="O40" s="70"/>
    </row>
    <row r="41" spans="2:15" s="54" customFormat="1" ht="63.75">
      <c r="B41" s="7"/>
      <c r="C41" s="27" t="s">
        <v>281</v>
      </c>
      <c r="D41" s="53">
        <v>992</v>
      </c>
      <c r="E41" s="26" t="s">
        <v>8</v>
      </c>
      <c r="F41" s="26" t="s">
        <v>13</v>
      </c>
      <c r="G41" s="47">
        <v>8410000000</v>
      </c>
      <c r="H41" s="70"/>
      <c r="I41" s="70">
        <f t="shared" si="5"/>
        <v>124.6</v>
      </c>
      <c r="J41" s="70">
        <f t="shared" si="5"/>
        <v>123.39999999999999</v>
      </c>
      <c r="K41" s="70">
        <f t="shared" si="5"/>
        <v>123.39999999999999</v>
      </c>
      <c r="L41" s="111">
        <f t="shared" si="0"/>
        <v>100</v>
      </c>
      <c r="O41" s="70"/>
    </row>
    <row r="42" spans="2:15" s="54" customFormat="1" ht="25.5">
      <c r="B42" s="7"/>
      <c r="C42" s="25" t="s">
        <v>45</v>
      </c>
      <c r="D42" s="53">
        <v>992</v>
      </c>
      <c r="E42" s="26" t="s">
        <v>8</v>
      </c>
      <c r="F42" s="26" t="s">
        <v>13</v>
      </c>
      <c r="G42" s="47">
        <v>8410000190</v>
      </c>
      <c r="H42" s="70"/>
      <c r="I42" s="70">
        <f t="shared" si="5"/>
        <v>124.6</v>
      </c>
      <c r="J42" s="70">
        <f t="shared" si="5"/>
        <v>123.39999999999999</v>
      </c>
      <c r="K42" s="70">
        <f t="shared" si="5"/>
        <v>123.39999999999999</v>
      </c>
      <c r="L42" s="111">
        <f t="shared" si="0"/>
        <v>100</v>
      </c>
      <c r="O42" s="70"/>
    </row>
    <row r="43" spans="2:15" s="54" customFormat="1">
      <c r="B43" s="7"/>
      <c r="C43" s="19" t="s">
        <v>14</v>
      </c>
      <c r="D43" s="53">
        <v>992</v>
      </c>
      <c r="E43" s="26" t="s">
        <v>8</v>
      </c>
      <c r="F43" s="26" t="s">
        <v>13</v>
      </c>
      <c r="G43" s="47">
        <v>8410000190</v>
      </c>
      <c r="H43" s="52">
        <v>540</v>
      </c>
      <c r="I43" s="70">
        <v>124.6</v>
      </c>
      <c r="J43" s="70">
        <f>124.6-1.2</f>
        <v>123.39999999999999</v>
      </c>
      <c r="K43" s="70">
        <f>124.6-1.2</f>
        <v>123.39999999999999</v>
      </c>
      <c r="L43" s="111">
        <f t="shared" si="0"/>
        <v>100</v>
      </c>
      <c r="O43" s="70"/>
    </row>
    <row r="44" spans="2:15" s="54" customFormat="1" ht="29.25" customHeight="1">
      <c r="B44" s="7"/>
      <c r="C44" s="95" t="s">
        <v>302</v>
      </c>
      <c r="D44" s="96"/>
      <c r="E44" s="97" t="s">
        <v>8</v>
      </c>
      <c r="F44" s="97" t="s">
        <v>38</v>
      </c>
      <c r="G44" s="98"/>
      <c r="H44" s="99"/>
      <c r="I44" s="100">
        <v>0</v>
      </c>
      <c r="J44" s="100">
        <f>J45</f>
        <v>1109.28</v>
      </c>
      <c r="K44" s="100">
        <f t="shared" ref="K44:L44" si="6">K45</f>
        <v>1109.28</v>
      </c>
      <c r="L44" s="112">
        <f t="shared" si="6"/>
        <v>100</v>
      </c>
      <c r="O44" s="70"/>
    </row>
    <row r="45" spans="2:15" s="54" customFormat="1" ht="38.25">
      <c r="B45" s="62"/>
      <c r="C45" s="19" t="s">
        <v>282</v>
      </c>
      <c r="D45" s="53"/>
      <c r="E45" s="26" t="s">
        <v>8</v>
      </c>
      <c r="F45" s="26" t="s">
        <v>38</v>
      </c>
      <c r="G45" s="47">
        <v>8800000000</v>
      </c>
      <c r="H45" s="52"/>
      <c r="I45" s="70">
        <v>0</v>
      </c>
      <c r="J45" s="70">
        <f>J46</f>
        <v>1109.28</v>
      </c>
      <c r="K45" s="70">
        <f>K46</f>
        <v>1109.28</v>
      </c>
      <c r="L45" s="111">
        <f t="shared" si="0"/>
        <v>100</v>
      </c>
      <c r="O45" s="70"/>
    </row>
    <row r="46" spans="2:15" s="54" customFormat="1" ht="25.5">
      <c r="B46" s="62"/>
      <c r="C46" s="25" t="s">
        <v>283</v>
      </c>
      <c r="D46" s="53"/>
      <c r="E46" s="26" t="s">
        <v>8</v>
      </c>
      <c r="F46" s="26" t="s">
        <v>38</v>
      </c>
      <c r="G46" s="47">
        <v>8810000000</v>
      </c>
      <c r="H46" s="52"/>
      <c r="I46" s="71">
        <v>0</v>
      </c>
      <c r="J46" s="70">
        <f>J47</f>
        <v>1109.28</v>
      </c>
      <c r="K46" s="70">
        <f>K47</f>
        <v>1109.28</v>
      </c>
      <c r="L46" s="111">
        <f t="shared" si="0"/>
        <v>100</v>
      </c>
      <c r="O46" s="71"/>
    </row>
    <row r="47" spans="2:15" s="54" customFormat="1" ht="12.75" customHeight="1">
      <c r="B47" s="62"/>
      <c r="C47" s="19" t="s">
        <v>284</v>
      </c>
      <c r="D47" s="53"/>
      <c r="E47" s="26" t="s">
        <v>8</v>
      </c>
      <c r="F47" s="26" t="s">
        <v>38</v>
      </c>
      <c r="G47" s="47">
        <v>8810010710</v>
      </c>
      <c r="H47" s="52"/>
      <c r="I47" s="71">
        <v>0</v>
      </c>
      <c r="J47" s="70">
        <f>J48</f>
        <v>1109.28</v>
      </c>
      <c r="K47" s="70">
        <f>K48</f>
        <v>1109.28</v>
      </c>
      <c r="L47" s="111">
        <f t="shared" si="0"/>
        <v>100</v>
      </c>
      <c r="O47" s="71"/>
    </row>
    <row r="48" spans="2:15" s="54" customFormat="1">
      <c r="B48" s="62"/>
      <c r="C48" s="19" t="s">
        <v>285</v>
      </c>
      <c r="D48" s="53"/>
      <c r="E48" s="26" t="s">
        <v>8</v>
      </c>
      <c r="F48" s="26" t="s">
        <v>38</v>
      </c>
      <c r="G48" s="47">
        <v>8810010710</v>
      </c>
      <c r="H48" s="52" t="s">
        <v>286</v>
      </c>
      <c r="I48" s="71">
        <v>0</v>
      </c>
      <c r="J48" s="70">
        <f>1109.28</f>
        <v>1109.28</v>
      </c>
      <c r="K48" s="70">
        <f>1109.28</f>
        <v>1109.28</v>
      </c>
      <c r="L48" s="111">
        <f t="shared" si="0"/>
        <v>100</v>
      </c>
      <c r="O48" s="71"/>
    </row>
    <row r="49" spans="2:15" s="54" customFormat="1">
      <c r="B49" s="85"/>
      <c r="C49" s="58" t="s">
        <v>16</v>
      </c>
      <c r="D49" s="59">
        <v>992</v>
      </c>
      <c r="E49" s="63" t="s">
        <v>8</v>
      </c>
      <c r="F49" s="63" t="s">
        <v>17</v>
      </c>
      <c r="G49" s="94"/>
      <c r="H49" s="64"/>
      <c r="I49" s="74">
        <f>I51</f>
        <v>200</v>
      </c>
      <c r="J49" s="74">
        <f>J51</f>
        <v>200</v>
      </c>
      <c r="K49" s="74">
        <f>K51</f>
        <v>0</v>
      </c>
      <c r="L49" s="110">
        <f t="shared" si="0"/>
        <v>0</v>
      </c>
      <c r="O49" s="71"/>
    </row>
    <row r="50" spans="2:15" s="54" customFormat="1" ht="25.5">
      <c r="B50" s="85"/>
      <c r="C50" s="19" t="s">
        <v>49</v>
      </c>
      <c r="D50" s="53">
        <v>992</v>
      </c>
      <c r="E50" s="26" t="s">
        <v>8</v>
      </c>
      <c r="F50" s="26" t="s">
        <v>17</v>
      </c>
      <c r="G50" s="28" t="s">
        <v>223</v>
      </c>
      <c r="H50" s="28"/>
      <c r="I50" s="71">
        <f t="shared" ref="I50:K52" si="7">I51</f>
        <v>200</v>
      </c>
      <c r="J50" s="71">
        <f t="shared" si="7"/>
        <v>200</v>
      </c>
      <c r="K50" s="71">
        <f t="shared" si="7"/>
        <v>0</v>
      </c>
      <c r="L50" s="111">
        <f t="shared" si="0"/>
        <v>0</v>
      </c>
      <c r="O50" s="71"/>
    </row>
    <row r="51" spans="2:15" s="54" customFormat="1" ht="38.25">
      <c r="B51" s="85"/>
      <c r="C51" s="25" t="s">
        <v>161</v>
      </c>
      <c r="D51" s="53">
        <v>992</v>
      </c>
      <c r="E51" s="26" t="s">
        <v>8</v>
      </c>
      <c r="F51" s="26" t="s">
        <v>17</v>
      </c>
      <c r="G51" s="28" t="s">
        <v>224</v>
      </c>
      <c r="H51" s="28"/>
      <c r="I51" s="71">
        <f t="shared" si="7"/>
        <v>200</v>
      </c>
      <c r="J51" s="71">
        <f t="shared" si="7"/>
        <v>200</v>
      </c>
      <c r="K51" s="71">
        <f t="shared" si="7"/>
        <v>0</v>
      </c>
      <c r="L51" s="111">
        <f t="shared" si="0"/>
        <v>0</v>
      </c>
      <c r="O51" s="71"/>
    </row>
    <row r="52" spans="2:15" s="54" customFormat="1" ht="25.5">
      <c r="B52" s="85"/>
      <c r="C52" s="25" t="s">
        <v>162</v>
      </c>
      <c r="D52" s="53">
        <v>992</v>
      </c>
      <c r="E52" s="26" t="s">
        <v>8</v>
      </c>
      <c r="F52" s="26" t="s">
        <v>17</v>
      </c>
      <c r="G52" s="28" t="s">
        <v>287</v>
      </c>
      <c r="H52" s="28"/>
      <c r="I52" s="71">
        <f t="shared" si="7"/>
        <v>200</v>
      </c>
      <c r="J52" s="71">
        <f t="shared" si="7"/>
        <v>200</v>
      </c>
      <c r="K52" s="71">
        <f t="shared" si="7"/>
        <v>0</v>
      </c>
      <c r="L52" s="111">
        <f t="shared" si="0"/>
        <v>0</v>
      </c>
      <c r="O52" s="70"/>
    </row>
    <row r="53" spans="2:15" s="54" customFormat="1" ht="17.25" customHeight="1">
      <c r="B53" s="85"/>
      <c r="C53" s="19" t="s">
        <v>18</v>
      </c>
      <c r="D53" s="53">
        <v>992</v>
      </c>
      <c r="E53" s="26" t="s">
        <v>8</v>
      </c>
      <c r="F53" s="26" t="s">
        <v>17</v>
      </c>
      <c r="G53" s="28" t="s">
        <v>287</v>
      </c>
      <c r="H53" s="28" t="s">
        <v>19</v>
      </c>
      <c r="I53" s="71">
        <v>200</v>
      </c>
      <c r="J53" s="71">
        <v>200</v>
      </c>
      <c r="K53" s="71">
        <v>0</v>
      </c>
      <c r="L53" s="111">
        <f t="shared" si="0"/>
        <v>0</v>
      </c>
      <c r="O53" s="70"/>
    </row>
    <row r="54" spans="2:15" s="54" customFormat="1" ht="17.25" customHeight="1">
      <c r="B54" s="62"/>
      <c r="C54" s="58" t="s">
        <v>20</v>
      </c>
      <c r="D54" s="59">
        <v>992</v>
      </c>
      <c r="E54" s="63" t="s">
        <v>8</v>
      </c>
      <c r="F54" s="63" t="s">
        <v>21</v>
      </c>
      <c r="G54" s="63"/>
      <c r="H54" s="64"/>
      <c r="I54" s="74">
        <f>I55+I76+I81+I86+I91+I96</f>
        <v>10213.931</v>
      </c>
      <c r="J54" s="74">
        <f>J55+J76+J81+J86+J91+J96</f>
        <v>11049.139230000001</v>
      </c>
      <c r="K54" s="74">
        <f>K55+K76+K81+K86+K91+K96+0.03</f>
        <v>11049.159230000001</v>
      </c>
      <c r="L54" s="110">
        <f t="shared" si="0"/>
        <v>100.00018100957536</v>
      </c>
      <c r="O54" s="70"/>
    </row>
    <row r="55" spans="2:15" s="54" customFormat="1" ht="25.5">
      <c r="B55" s="62"/>
      <c r="C55" s="19" t="s">
        <v>56</v>
      </c>
      <c r="D55" s="53">
        <v>992</v>
      </c>
      <c r="E55" s="25" t="s">
        <v>8</v>
      </c>
      <c r="F55" s="25" t="s">
        <v>21</v>
      </c>
      <c r="G55" s="52" t="s">
        <v>99</v>
      </c>
      <c r="H55" s="52"/>
      <c r="I55" s="70">
        <f>I56+I60+I66+I72</f>
        <v>9303.030999999999</v>
      </c>
      <c r="J55" s="70">
        <f>J56+J60+J66+J72</f>
        <v>10166.26037</v>
      </c>
      <c r="K55" s="70">
        <f>K56+K60+K66+K72</f>
        <v>10166.26037</v>
      </c>
      <c r="L55" s="111">
        <f t="shared" si="0"/>
        <v>100</v>
      </c>
      <c r="O55" s="70"/>
    </row>
    <row r="56" spans="2:15" s="54" customFormat="1" ht="14.25" customHeight="1">
      <c r="B56" s="62"/>
      <c r="C56" s="25" t="s">
        <v>59</v>
      </c>
      <c r="D56" s="53">
        <v>992</v>
      </c>
      <c r="E56" s="25" t="s">
        <v>8</v>
      </c>
      <c r="F56" s="25" t="s">
        <v>21</v>
      </c>
      <c r="G56" s="28" t="s">
        <v>105</v>
      </c>
      <c r="H56" s="52"/>
      <c r="I56" s="70">
        <f t="shared" ref="I56:K58" si="8">I57</f>
        <v>200</v>
      </c>
      <c r="J56" s="70">
        <f t="shared" si="8"/>
        <v>665.40568000000007</v>
      </c>
      <c r="K56" s="70">
        <f t="shared" si="8"/>
        <v>665.40567999999996</v>
      </c>
      <c r="L56" s="111">
        <f t="shared" si="0"/>
        <v>99.999999999999972</v>
      </c>
      <c r="O56" s="70"/>
    </row>
    <row r="57" spans="2:15" s="54" customFormat="1" ht="18.75" customHeight="1">
      <c r="B57" s="62"/>
      <c r="C57" s="25" t="s">
        <v>106</v>
      </c>
      <c r="D57" s="53">
        <v>992</v>
      </c>
      <c r="E57" s="25" t="s">
        <v>8</v>
      </c>
      <c r="F57" s="25" t="s">
        <v>21</v>
      </c>
      <c r="G57" s="28" t="s">
        <v>107</v>
      </c>
      <c r="H57" s="52"/>
      <c r="I57" s="70">
        <f t="shared" si="8"/>
        <v>200</v>
      </c>
      <c r="J57" s="70">
        <f t="shared" si="8"/>
        <v>665.40568000000007</v>
      </c>
      <c r="K57" s="70">
        <f t="shared" si="8"/>
        <v>665.40567999999996</v>
      </c>
      <c r="L57" s="111">
        <f t="shared" si="0"/>
        <v>99.999999999999972</v>
      </c>
      <c r="O57" s="70"/>
    </row>
    <row r="58" spans="2:15" s="54" customFormat="1" ht="76.5">
      <c r="B58" s="62"/>
      <c r="C58" s="46" t="s">
        <v>50</v>
      </c>
      <c r="D58" s="53">
        <v>992</v>
      </c>
      <c r="E58" s="26" t="s">
        <v>8</v>
      </c>
      <c r="F58" s="26" t="s">
        <v>21</v>
      </c>
      <c r="G58" s="45">
        <v>5020110020</v>
      </c>
      <c r="H58" s="52"/>
      <c r="I58" s="70">
        <f t="shared" si="8"/>
        <v>200</v>
      </c>
      <c r="J58" s="70">
        <f t="shared" si="8"/>
        <v>665.40568000000007</v>
      </c>
      <c r="K58" s="70">
        <f t="shared" si="8"/>
        <v>665.40567999999996</v>
      </c>
      <c r="L58" s="111">
        <f t="shared" si="0"/>
        <v>99.999999999999972</v>
      </c>
      <c r="O58" s="70"/>
    </row>
    <row r="59" spans="2:15" s="54" customFormat="1" ht="42.75" customHeight="1">
      <c r="B59" s="62"/>
      <c r="C59" s="19" t="s">
        <v>274</v>
      </c>
      <c r="D59" s="53">
        <v>992</v>
      </c>
      <c r="E59" s="25" t="s">
        <v>8</v>
      </c>
      <c r="F59" s="25" t="s">
        <v>21</v>
      </c>
      <c r="G59" s="45">
        <v>5020110020</v>
      </c>
      <c r="H59" s="52" t="s">
        <v>92</v>
      </c>
      <c r="I59" s="70">
        <v>200</v>
      </c>
      <c r="J59" s="70">
        <f>200+100+300+89.642-15.71503-8.52129</f>
        <v>665.40568000000007</v>
      </c>
      <c r="K59" s="70">
        <v>665.40567999999996</v>
      </c>
      <c r="L59" s="111">
        <f t="shared" si="0"/>
        <v>99.999999999999972</v>
      </c>
      <c r="O59" s="70"/>
    </row>
    <row r="60" spans="2:15" s="54" customFormat="1" ht="24" customHeight="1">
      <c r="B60" s="62"/>
      <c r="C60" s="19" t="s">
        <v>61</v>
      </c>
      <c r="D60" s="53">
        <v>992</v>
      </c>
      <c r="E60" s="25" t="s">
        <v>8</v>
      </c>
      <c r="F60" s="25" t="s">
        <v>21</v>
      </c>
      <c r="G60" s="28" t="s">
        <v>108</v>
      </c>
      <c r="H60" s="52"/>
      <c r="I60" s="70">
        <f t="shared" ref="I60:K61" si="9">I61</f>
        <v>2591.7860000000001</v>
      </c>
      <c r="J60" s="70">
        <f t="shared" si="9"/>
        <v>2591.7860000000001</v>
      </c>
      <c r="K60" s="70">
        <f t="shared" si="9"/>
        <v>2591.7860000000001</v>
      </c>
      <c r="L60" s="111">
        <f t="shared" si="0"/>
        <v>100</v>
      </c>
      <c r="O60" s="70"/>
    </row>
    <row r="61" spans="2:15" s="54" customFormat="1" ht="66.75" customHeight="1">
      <c r="B61" s="62"/>
      <c r="C61" s="19" t="s">
        <v>109</v>
      </c>
      <c r="D61" s="53">
        <v>992</v>
      </c>
      <c r="E61" s="25" t="s">
        <v>8</v>
      </c>
      <c r="F61" s="25" t="s">
        <v>21</v>
      </c>
      <c r="G61" s="28" t="s">
        <v>110</v>
      </c>
      <c r="H61" s="52"/>
      <c r="I61" s="70">
        <f t="shared" si="9"/>
        <v>2591.7860000000001</v>
      </c>
      <c r="J61" s="70">
        <f t="shared" si="9"/>
        <v>2591.7860000000001</v>
      </c>
      <c r="K61" s="70">
        <f t="shared" si="9"/>
        <v>2591.7860000000001</v>
      </c>
      <c r="L61" s="111">
        <f t="shared" si="0"/>
        <v>100</v>
      </c>
      <c r="O61" s="70"/>
    </row>
    <row r="62" spans="2:15" s="54" customFormat="1" ht="25.5">
      <c r="B62" s="62"/>
      <c r="C62" s="25" t="s">
        <v>51</v>
      </c>
      <c r="D62" s="53">
        <v>992</v>
      </c>
      <c r="E62" s="25" t="s">
        <v>8</v>
      </c>
      <c r="F62" s="25" t="s">
        <v>21</v>
      </c>
      <c r="G62" s="28" t="s">
        <v>111</v>
      </c>
      <c r="H62" s="52"/>
      <c r="I62" s="70">
        <f>I63+I64+I65</f>
        <v>2591.7860000000001</v>
      </c>
      <c r="J62" s="70">
        <f>J63+J64+J65</f>
        <v>2591.7860000000001</v>
      </c>
      <c r="K62" s="70">
        <f>K63+K64+K65</f>
        <v>2591.7860000000001</v>
      </c>
      <c r="L62" s="111">
        <f t="shared" si="0"/>
        <v>100</v>
      </c>
      <c r="O62" s="70"/>
    </row>
    <row r="63" spans="2:15" s="54" customFormat="1" ht="25.5">
      <c r="B63" s="62"/>
      <c r="C63" s="19" t="s">
        <v>62</v>
      </c>
      <c r="D63" s="53">
        <v>992</v>
      </c>
      <c r="E63" s="26" t="s">
        <v>8</v>
      </c>
      <c r="F63" s="26" t="s">
        <v>21</v>
      </c>
      <c r="G63" s="28" t="s">
        <v>111</v>
      </c>
      <c r="H63" s="52" t="s">
        <v>94</v>
      </c>
      <c r="I63" s="70">
        <v>2373.2860000000001</v>
      </c>
      <c r="J63" s="70">
        <v>2373.2860000000001</v>
      </c>
      <c r="K63" s="70">
        <v>2373.2860000000001</v>
      </c>
      <c r="L63" s="111">
        <f t="shared" si="0"/>
        <v>100</v>
      </c>
      <c r="O63" s="70"/>
    </row>
    <row r="64" spans="2:15" s="54" customFormat="1" ht="38.25">
      <c r="B64" s="62"/>
      <c r="C64" s="19" t="s">
        <v>274</v>
      </c>
      <c r="D64" s="53">
        <v>992</v>
      </c>
      <c r="E64" s="26" t="s">
        <v>8</v>
      </c>
      <c r="F64" s="26" t="s">
        <v>21</v>
      </c>
      <c r="G64" s="28" t="s">
        <v>111</v>
      </c>
      <c r="H64" s="52" t="s">
        <v>92</v>
      </c>
      <c r="I64" s="70">
        <v>218.5</v>
      </c>
      <c r="J64" s="70">
        <f>218.5-0.4+0.07906</f>
        <v>218.17905999999999</v>
      </c>
      <c r="K64" s="70">
        <f>218.5-0.4+0.07906</f>
        <v>218.17905999999999</v>
      </c>
      <c r="L64" s="111">
        <f t="shared" si="0"/>
        <v>100</v>
      </c>
      <c r="O64" s="70"/>
    </row>
    <row r="65" spans="2:15" s="54" customFormat="1">
      <c r="B65" s="62"/>
      <c r="C65" s="19" t="s">
        <v>58</v>
      </c>
      <c r="D65" s="53">
        <v>992</v>
      </c>
      <c r="E65" s="26" t="s">
        <v>8</v>
      </c>
      <c r="F65" s="26" t="s">
        <v>21</v>
      </c>
      <c r="G65" s="28" t="s">
        <v>111</v>
      </c>
      <c r="H65" s="52" t="s">
        <v>93</v>
      </c>
      <c r="I65" s="70"/>
      <c r="J65" s="70">
        <f>0.4-0.07906</f>
        <v>0.32094</v>
      </c>
      <c r="K65" s="70">
        <f>0.4-0.07906</f>
        <v>0.32094</v>
      </c>
      <c r="L65" s="111">
        <f t="shared" si="0"/>
        <v>100</v>
      </c>
      <c r="O65" s="70"/>
    </row>
    <row r="66" spans="2:15" s="54" customFormat="1" ht="40.5" customHeight="1">
      <c r="B66" s="62"/>
      <c r="C66" s="19" t="s">
        <v>288</v>
      </c>
      <c r="D66" s="53">
        <v>992</v>
      </c>
      <c r="E66" s="26" t="s">
        <v>8</v>
      </c>
      <c r="F66" s="26" t="s">
        <v>21</v>
      </c>
      <c r="G66" s="28" t="s">
        <v>112</v>
      </c>
      <c r="H66" s="52"/>
      <c r="I66" s="70">
        <f t="shared" ref="I66:K67" si="10">I67</f>
        <v>6361.2449999999999</v>
      </c>
      <c r="J66" s="70">
        <f t="shared" si="10"/>
        <v>6785.5686900000001</v>
      </c>
      <c r="K66" s="70">
        <f t="shared" si="10"/>
        <v>6785.5686899999992</v>
      </c>
      <c r="L66" s="111">
        <f t="shared" si="0"/>
        <v>99.999999999999986</v>
      </c>
      <c r="O66" s="70"/>
    </row>
    <row r="67" spans="2:15" s="54" customFormat="1" ht="54" customHeight="1">
      <c r="B67" s="62"/>
      <c r="C67" s="19" t="s">
        <v>113</v>
      </c>
      <c r="D67" s="53">
        <v>992</v>
      </c>
      <c r="E67" s="26" t="s">
        <v>8</v>
      </c>
      <c r="F67" s="26" t="s">
        <v>21</v>
      </c>
      <c r="G67" s="28" t="s">
        <v>114</v>
      </c>
      <c r="H67" s="52"/>
      <c r="I67" s="70">
        <f t="shared" si="10"/>
        <v>6361.2449999999999</v>
      </c>
      <c r="J67" s="70">
        <f t="shared" si="10"/>
        <v>6785.5686900000001</v>
      </c>
      <c r="K67" s="70">
        <f t="shared" si="10"/>
        <v>6785.5686899999992</v>
      </c>
      <c r="L67" s="111">
        <f t="shared" si="0"/>
        <v>99.999999999999986</v>
      </c>
      <c r="O67" s="70"/>
    </row>
    <row r="68" spans="2:15" s="54" customFormat="1" ht="26.25" customHeight="1">
      <c r="B68" s="62"/>
      <c r="C68" s="25" t="s">
        <v>51</v>
      </c>
      <c r="D68" s="53">
        <v>992</v>
      </c>
      <c r="E68" s="26" t="s">
        <v>8</v>
      </c>
      <c r="F68" s="26" t="s">
        <v>21</v>
      </c>
      <c r="G68" s="28" t="s">
        <v>115</v>
      </c>
      <c r="H68" s="52"/>
      <c r="I68" s="70">
        <f>I69+I70+I71</f>
        <v>6361.2449999999999</v>
      </c>
      <c r="J68" s="70">
        <f>J69+J70+J71</f>
        <v>6785.5686900000001</v>
      </c>
      <c r="K68" s="70">
        <f>K69+K70+K71</f>
        <v>6785.5686899999992</v>
      </c>
      <c r="L68" s="111">
        <f t="shared" si="0"/>
        <v>99.999999999999986</v>
      </c>
      <c r="O68" s="70"/>
    </row>
    <row r="69" spans="2:15" s="54" customFormat="1" ht="25.5">
      <c r="B69" s="62"/>
      <c r="C69" s="19" t="s">
        <v>62</v>
      </c>
      <c r="D69" s="53">
        <v>992</v>
      </c>
      <c r="E69" s="26" t="s">
        <v>8</v>
      </c>
      <c r="F69" s="26" t="s">
        <v>21</v>
      </c>
      <c r="G69" s="28" t="s">
        <v>115</v>
      </c>
      <c r="H69" s="52" t="s">
        <v>94</v>
      </c>
      <c r="I69" s="70">
        <v>5394.5050000000001</v>
      </c>
      <c r="J69" s="70">
        <f>5394.505+23.586+253.16</f>
        <v>5671.2510000000002</v>
      </c>
      <c r="K69" s="70">
        <f>5394.505+23.586+253.16-0.01</f>
        <v>5671.241</v>
      </c>
      <c r="L69" s="111">
        <f t="shared" si="0"/>
        <v>99.999823672061055</v>
      </c>
      <c r="O69" s="70"/>
    </row>
    <row r="70" spans="2:15" s="54" customFormat="1" ht="42.75" customHeight="1">
      <c r="B70" s="62"/>
      <c r="C70" s="19" t="s">
        <v>274</v>
      </c>
      <c r="D70" s="53">
        <v>992</v>
      </c>
      <c r="E70" s="26" t="s">
        <v>8</v>
      </c>
      <c r="F70" s="26" t="s">
        <v>21</v>
      </c>
      <c r="G70" s="28" t="s">
        <v>115</v>
      </c>
      <c r="H70" s="52" t="s">
        <v>92</v>
      </c>
      <c r="I70" s="70">
        <v>953.24</v>
      </c>
      <c r="J70" s="70">
        <f>953.24+48.32902+45+30-3.66429+24.24867</f>
        <v>1097.1533999999999</v>
      </c>
      <c r="K70" s="70">
        <f>953.24+48.32902+45+30-3.66429+24.24867+0.01</f>
        <v>1097.1633999999999</v>
      </c>
      <c r="L70" s="111">
        <f t="shared" si="0"/>
        <v>100.00091144957489</v>
      </c>
      <c r="O70" s="70"/>
    </row>
    <row r="71" spans="2:15" s="54" customFormat="1" ht="19.5" customHeight="1">
      <c r="B71" s="62"/>
      <c r="C71" s="19" t="s">
        <v>58</v>
      </c>
      <c r="D71" s="53">
        <v>992</v>
      </c>
      <c r="E71" s="26" t="s">
        <v>8</v>
      </c>
      <c r="F71" s="26" t="s">
        <v>21</v>
      </c>
      <c r="G71" s="28" t="s">
        <v>115</v>
      </c>
      <c r="H71" s="52" t="s">
        <v>93</v>
      </c>
      <c r="I71" s="70">
        <v>13.5</v>
      </c>
      <c r="J71" s="70">
        <f>13.5+3.66429</f>
        <v>17.164290000000001</v>
      </c>
      <c r="K71" s="70">
        <f>13.5+3.66429</f>
        <v>17.164290000000001</v>
      </c>
      <c r="L71" s="111">
        <f t="shared" si="0"/>
        <v>100</v>
      </c>
      <c r="O71" s="70"/>
    </row>
    <row r="72" spans="2:15" s="54" customFormat="1" ht="26.25" customHeight="1">
      <c r="B72" s="62"/>
      <c r="C72" s="19" t="s">
        <v>60</v>
      </c>
      <c r="D72" s="53">
        <v>992</v>
      </c>
      <c r="E72" s="25" t="s">
        <v>8</v>
      </c>
      <c r="F72" s="25" t="s">
        <v>21</v>
      </c>
      <c r="G72" s="28" t="s">
        <v>116</v>
      </c>
      <c r="H72" s="52"/>
      <c r="I72" s="70">
        <f t="shared" ref="I72:K74" si="11">I73</f>
        <v>150</v>
      </c>
      <c r="J72" s="70">
        <f t="shared" si="11"/>
        <v>123.5</v>
      </c>
      <c r="K72" s="70">
        <f t="shared" si="11"/>
        <v>123.5</v>
      </c>
      <c r="L72" s="111">
        <f t="shared" si="0"/>
        <v>100</v>
      </c>
      <c r="O72" s="70"/>
    </row>
    <row r="73" spans="2:15" s="54" customFormat="1" ht="68.25" customHeight="1">
      <c r="B73" s="62"/>
      <c r="C73" s="19" t="s">
        <v>117</v>
      </c>
      <c r="D73" s="53">
        <v>992</v>
      </c>
      <c r="E73" s="25" t="s">
        <v>8</v>
      </c>
      <c r="F73" s="25" t="s">
        <v>21</v>
      </c>
      <c r="G73" s="28" t="s">
        <v>118</v>
      </c>
      <c r="H73" s="52"/>
      <c r="I73" s="70">
        <f t="shared" si="11"/>
        <v>150</v>
      </c>
      <c r="J73" s="70">
        <f t="shared" si="11"/>
        <v>123.5</v>
      </c>
      <c r="K73" s="70">
        <f t="shared" si="11"/>
        <v>123.5</v>
      </c>
      <c r="L73" s="111">
        <f t="shared" si="0"/>
        <v>100</v>
      </c>
      <c r="O73" s="72"/>
    </row>
    <row r="74" spans="2:15" s="54" customFormat="1" ht="63.75">
      <c r="B74" s="62"/>
      <c r="C74" s="25" t="s">
        <v>119</v>
      </c>
      <c r="D74" s="53">
        <v>992</v>
      </c>
      <c r="E74" s="25" t="s">
        <v>8</v>
      </c>
      <c r="F74" s="25" t="s">
        <v>21</v>
      </c>
      <c r="G74" s="28" t="s">
        <v>120</v>
      </c>
      <c r="H74" s="52"/>
      <c r="I74" s="70">
        <f t="shared" si="11"/>
        <v>150</v>
      </c>
      <c r="J74" s="70">
        <f t="shared" si="11"/>
        <v>123.5</v>
      </c>
      <c r="K74" s="70">
        <f t="shared" si="11"/>
        <v>123.5</v>
      </c>
      <c r="L74" s="111">
        <f t="shared" si="0"/>
        <v>100</v>
      </c>
      <c r="O74" s="72"/>
    </row>
    <row r="75" spans="2:15" s="54" customFormat="1" ht="18.75" customHeight="1">
      <c r="B75" s="62"/>
      <c r="C75" s="19" t="s">
        <v>163</v>
      </c>
      <c r="D75" s="53">
        <v>992</v>
      </c>
      <c r="E75" s="25" t="s">
        <v>8</v>
      </c>
      <c r="F75" s="25" t="s">
        <v>21</v>
      </c>
      <c r="G75" s="28" t="s">
        <v>120</v>
      </c>
      <c r="H75" s="52" t="s">
        <v>52</v>
      </c>
      <c r="I75" s="70">
        <v>150</v>
      </c>
      <c r="J75" s="70">
        <f>150-26.5</f>
        <v>123.5</v>
      </c>
      <c r="K75" s="70">
        <f>150-26.5</f>
        <v>123.5</v>
      </c>
      <c r="L75" s="111">
        <f t="shared" si="0"/>
        <v>100</v>
      </c>
      <c r="O75" s="72"/>
    </row>
    <row r="76" spans="2:15" s="54" customFormat="1" ht="42.75" customHeight="1">
      <c r="B76" s="48"/>
      <c r="C76" s="46" t="s">
        <v>63</v>
      </c>
      <c r="D76" s="53">
        <v>992</v>
      </c>
      <c r="E76" s="25" t="s">
        <v>8</v>
      </c>
      <c r="F76" s="25" t="s">
        <v>21</v>
      </c>
      <c r="G76" s="47">
        <v>5100000000</v>
      </c>
      <c r="H76" s="48"/>
      <c r="I76" s="72">
        <f t="shared" ref="I76:K77" si="12">I78</f>
        <v>94.7</v>
      </c>
      <c r="J76" s="72">
        <f t="shared" si="12"/>
        <v>113.05277000000001</v>
      </c>
      <c r="K76" s="72">
        <f t="shared" si="12"/>
        <v>113.05277000000001</v>
      </c>
      <c r="L76" s="111">
        <f t="shared" si="0"/>
        <v>100</v>
      </c>
      <c r="O76" s="82"/>
    </row>
    <row r="77" spans="2:15" s="54" customFormat="1" ht="54" customHeight="1">
      <c r="B77" s="48"/>
      <c r="C77" s="19" t="s">
        <v>164</v>
      </c>
      <c r="D77" s="53">
        <v>992</v>
      </c>
      <c r="E77" s="25" t="s">
        <v>8</v>
      </c>
      <c r="F77" s="25" t="s">
        <v>21</v>
      </c>
      <c r="G77" s="47">
        <v>5110000000</v>
      </c>
      <c r="H77" s="48"/>
      <c r="I77" s="72">
        <f t="shared" si="12"/>
        <v>94.7</v>
      </c>
      <c r="J77" s="72">
        <f t="shared" si="12"/>
        <v>113.05277000000001</v>
      </c>
      <c r="K77" s="72">
        <f t="shared" si="12"/>
        <v>113.05277000000001</v>
      </c>
      <c r="L77" s="111">
        <f t="shared" ref="L77:L140" si="13">K77/J77*100</f>
        <v>100</v>
      </c>
      <c r="O77" s="82"/>
    </row>
    <row r="78" spans="2:15" s="54" customFormat="1" ht="18" customHeight="1">
      <c r="B78" s="48"/>
      <c r="C78" s="78" t="s">
        <v>247</v>
      </c>
      <c r="D78" s="53">
        <v>992</v>
      </c>
      <c r="E78" s="25" t="s">
        <v>8</v>
      </c>
      <c r="F78" s="25" t="s">
        <v>21</v>
      </c>
      <c r="G78" s="47">
        <v>5110100000</v>
      </c>
      <c r="H78" s="48"/>
      <c r="I78" s="72">
        <f t="shared" ref="I78:K79" si="14">I79</f>
        <v>94.7</v>
      </c>
      <c r="J78" s="72">
        <f t="shared" si="14"/>
        <v>113.05277000000001</v>
      </c>
      <c r="K78" s="72">
        <f t="shared" si="14"/>
        <v>113.05277000000001</v>
      </c>
      <c r="L78" s="111">
        <f t="shared" si="13"/>
        <v>100</v>
      </c>
      <c r="O78" s="72"/>
    </row>
    <row r="79" spans="2:15" s="54" customFormat="1">
      <c r="B79" s="48"/>
      <c r="C79" s="79" t="s">
        <v>248</v>
      </c>
      <c r="D79" s="80">
        <v>992</v>
      </c>
      <c r="E79" s="78" t="s">
        <v>8</v>
      </c>
      <c r="F79" s="78" t="s">
        <v>21</v>
      </c>
      <c r="G79" s="77">
        <v>5110110050</v>
      </c>
      <c r="H79" s="81"/>
      <c r="I79" s="82">
        <f t="shared" si="14"/>
        <v>94.7</v>
      </c>
      <c r="J79" s="82">
        <f t="shared" si="14"/>
        <v>113.05277000000001</v>
      </c>
      <c r="K79" s="82">
        <f t="shared" si="14"/>
        <v>113.05277000000001</v>
      </c>
      <c r="L79" s="111">
        <f t="shared" si="13"/>
        <v>100</v>
      </c>
      <c r="O79" s="72"/>
    </row>
    <row r="80" spans="2:15" s="54" customFormat="1" ht="38.25" customHeight="1">
      <c r="B80" s="48"/>
      <c r="C80" s="19" t="s">
        <v>274</v>
      </c>
      <c r="D80" s="80">
        <v>992</v>
      </c>
      <c r="E80" s="83" t="s">
        <v>8</v>
      </c>
      <c r="F80" s="83" t="s">
        <v>21</v>
      </c>
      <c r="G80" s="77">
        <v>5110110050</v>
      </c>
      <c r="H80" s="67" t="s">
        <v>92</v>
      </c>
      <c r="I80" s="82">
        <v>94.7</v>
      </c>
      <c r="J80" s="82">
        <f>94.7-56.07699+74.42976</f>
        <v>113.05277000000001</v>
      </c>
      <c r="K80" s="82">
        <f>94.7-56.07699+74.42976</f>
        <v>113.05277000000001</v>
      </c>
      <c r="L80" s="111">
        <f t="shared" si="13"/>
        <v>100</v>
      </c>
      <c r="O80" s="72"/>
    </row>
    <row r="81" spans="2:15" ht="62.25" customHeight="1">
      <c r="B81" s="48"/>
      <c r="C81" s="19" t="s">
        <v>165</v>
      </c>
      <c r="D81" s="53">
        <v>992</v>
      </c>
      <c r="E81" s="26" t="s">
        <v>8</v>
      </c>
      <c r="F81" s="26" t="s">
        <v>21</v>
      </c>
      <c r="G81" s="47">
        <v>5200000000</v>
      </c>
      <c r="H81" s="28"/>
      <c r="I81" s="72">
        <f t="shared" ref="I81:K82" si="15">I83</f>
        <v>135</v>
      </c>
      <c r="J81" s="72">
        <f t="shared" si="15"/>
        <v>240.37200000000001</v>
      </c>
      <c r="K81" s="72">
        <f t="shared" si="15"/>
        <v>240.37200000000001</v>
      </c>
      <c r="L81" s="111">
        <f t="shared" si="13"/>
        <v>100</v>
      </c>
      <c r="O81" s="72"/>
    </row>
    <row r="82" spans="2:15" ht="63.75">
      <c r="B82" s="48"/>
      <c r="C82" s="19" t="s">
        <v>166</v>
      </c>
      <c r="D82" s="53">
        <v>992</v>
      </c>
      <c r="E82" s="26" t="s">
        <v>8</v>
      </c>
      <c r="F82" s="26" t="s">
        <v>21</v>
      </c>
      <c r="G82" s="47">
        <v>5210000000</v>
      </c>
      <c r="H82" s="28"/>
      <c r="I82" s="72">
        <f t="shared" si="15"/>
        <v>135</v>
      </c>
      <c r="J82" s="72">
        <f t="shared" si="15"/>
        <v>240.37200000000001</v>
      </c>
      <c r="K82" s="72">
        <f t="shared" si="15"/>
        <v>240.37200000000001</v>
      </c>
      <c r="L82" s="111">
        <f t="shared" si="13"/>
        <v>100</v>
      </c>
      <c r="O82" s="72"/>
    </row>
    <row r="83" spans="2:15" ht="70.5" customHeight="1">
      <c r="B83" s="48"/>
      <c r="C83" s="19" t="s">
        <v>121</v>
      </c>
      <c r="D83" s="53">
        <v>992</v>
      </c>
      <c r="E83" s="26" t="s">
        <v>8</v>
      </c>
      <c r="F83" s="26" t="s">
        <v>21</v>
      </c>
      <c r="G83" s="47">
        <v>5210100000</v>
      </c>
      <c r="H83" s="28"/>
      <c r="I83" s="72">
        <f t="shared" ref="I83:K84" si="16">I84</f>
        <v>135</v>
      </c>
      <c r="J83" s="72">
        <f t="shared" si="16"/>
        <v>240.37200000000001</v>
      </c>
      <c r="K83" s="72">
        <f t="shared" si="16"/>
        <v>240.37200000000001</v>
      </c>
      <c r="L83" s="111">
        <f t="shared" si="13"/>
        <v>100</v>
      </c>
      <c r="O83" s="72"/>
    </row>
    <row r="84" spans="2:15" s="54" customFormat="1" ht="27.75" customHeight="1">
      <c r="B84" s="48"/>
      <c r="C84" s="19" t="s">
        <v>122</v>
      </c>
      <c r="D84" s="53">
        <v>992</v>
      </c>
      <c r="E84" s="26" t="s">
        <v>8</v>
      </c>
      <c r="F84" s="26" t="s">
        <v>21</v>
      </c>
      <c r="G84" s="47">
        <v>5210110030</v>
      </c>
      <c r="H84" s="28"/>
      <c r="I84" s="72">
        <f t="shared" si="16"/>
        <v>135</v>
      </c>
      <c r="J84" s="72">
        <f t="shared" si="16"/>
        <v>240.37200000000001</v>
      </c>
      <c r="K84" s="72">
        <f t="shared" si="16"/>
        <v>240.37200000000001</v>
      </c>
      <c r="L84" s="111">
        <f t="shared" si="13"/>
        <v>100</v>
      </c>
      <c r="O84" s="72"/>
    </row>
    <row r="85" spans="2:15" s="54" customFormat="1" ht="28.5" customHeight="1">
      <c r="B85" s="48"/>
      <c r="C85" s="19" t="s">
        <v>274</v>
      </c>
      <c r="D85" s="53">
        <v>992</v>
      </c>
      <c r="E85" s="26" t="s">
        <v>8</v>
      </c>
      <c r="F85" s="26" t="s">
        <v>21</v>
      </c>
      <c r="G85" s="47">
        <v>5210110030</v>
      </c>
      <c r="H85" s="28" t="s">
        <v>92</v>
      </c>
      <c r="I85" s="72">
        <v>135</v>
      </c>
      <c r="J85" s="72">
        <f>135+69+29.61+18-11.238</f>
        <v>240.37200000000001</v>
      </c>
      <c r="K85" s="72">
        <f>135+69+29.61+18-11.238</f>
        <v>240.37200000000001</v>
      </c>
      <c r="L85" s="111">
        <f t="shared" si="13"/>
        <v>100</v>
      </c>
      <c r="O85" s="72"/>
    </row>
    <row r="86" spans="2:15" s="54" customFormat="1" ht="67.5" customHeight="1">
      <c r="B86" s="48"/>
      <c r="C86" s="19" t="s">
        <v>64</v>
      </c>
      <c r="D86" s="53">
        <v>992</v>
      </c>
      <c r="E86" s="26" t="s">
        <v>8</v>
      </c>
      <c r="F86" s="26" t="s">
        <v>21</v>
      </c>
      <c r="G86" s="47">
        <v>5300000000</v>
      </c>
      <c r="H86" s="28"/>
      <c r="I86" s="72">
        <f t="shared" ref="I86:K87" si="17">I88</f>
        <v>604</v>
      </c>
      <c r="J86" s="72">
        <f t="shared" si="17"/>
        <v>458.15409</v>
      </c>
      <c r="K86" s="72">
        <f t="shared" si="17"/>
        <v>458.14409000000001</v>
      </c>
      <c r="L86" s="111">
        <f t="shared" si="13"/>
        <v>99.997817328226844</v>
      </c>
      <c r="O86" s="72"/>
    </row>
    <row r="87" spans="2:15" s="54" customFormat="1" ht="76.5">
      <c r="B87" s="48"/>
      <c r="C87" s="19" t="s">
        <v>167</v>
      </c>
      <c r="D87" s="53">
        <v>992</v>
      </c>
      <c r="E87" s="26" t="s">
        <v>8</v>
      </c>
      <c r="F87" s="26" t="s">
        <v>21</v>
      </c>
      <c r="G87" s="47">
        <v>5310000000</v>
      </c>
      <c r="H87" s="28"/>
      <c r="I87" s="72">
        <f t="shared" si="17"/>
        <v>604</v>
      </c>
      <c r="J87" s="72">
        <f t="shared" si="17"/>
        <v>458.15409</v>
      </c>
      <c r="K87" s="72">
        <f t="shared" si="17"/>
        <v>458.14409000000001</v>
      </c>
      <c r="L87" s="111">
        <f t="shared" si="13"/>
        <v>99.997817328226844</v>
      </c>
      <c r="O87" s="72"/>
    </row>
    <row r="88" spans="2:15" s="54" customFormat="1" ht="44.25" customHeight="1">
      <c r="B88" s="48"/>
      <c r="C88" s="19" t="s">
        <v>65</v>
      </c>
      <c r="D88" s="53">
        <v>992</v>
      </c>
      <c r="E88" s="26" t="s">
        <v>8</v>
      </c>
      <c r="F88" s="26" t="s">
        <v>21</v>
      </c>
      <c r="G88" s="47">
        <v>5310100000</v>
      </c>
      <c r="H88" s="28"/>
      <c r="I88" s="72">
        <f t="shared" ref="I88:K89" si="18">I89</f>
        <v>604</v>
      </c>
      <c r="J88" s="72">
        <f t="shared" si="18"/>
        <v>458.15409</v>
      </c>
      <c r="K88" s="72">
        <f t="shared" si="18"/>
        <v>458.14409000000001</v>
      </c>
      <c r="L88" s="111">
        <f t="shared" si="13"/>
        <v>99.997817328226844</v>
      </c>
      <c r="O88" s="72"/>
    </row>
    <row r="89" spans="2:15" s="54" customFormat="1" ht="29.25" customHeight="1">
      <c r="B89" s="48"/>
      <c r="C89" s="19" t="s">
        <v>168</v>
      </c>
      <c r="D89" s="53">
        <v>992</v>
      </c>
      <c r="E89" s="26" t="s">
        <v>8</v>
      </c>
      <c r="F89" s="26" t="s">
        <v>21</v>
      </c>
      <c r="G89" s="47">
        <v>5310110040</v>
      </c>
      <c r="H89" s="28"/>
      <c r="I89" s="72">
        <f t="shared" si="18"/>
        <v>604</v>
      </c>
      <c r="J89" s="72">
        <f t="shared" si="18"/>
        <v>458.15409</v>
      </c>
      <c r="K89" s="72">
        <f t="shared" si="18"/>
        <v>458.14409000000001</v>
      </c>
      <c r="L89" s="111">
        <f t="shared" si="13"/>
        <v>99.997817328226844</v>
      </c>
      <c r="O89" s="72"/>
    </row>
    <row r="90" spans="2:15" s="54" customFormat="1" ht="38.25">
      <c r="B90" s="48"/>
      <c r="C90" s="19" t="s">
        <v>274</v>
      </c>
      <c r="D90" s="53">
        <v>992</v>
      </c>
      <c r="E90" s="26" t="s">
        <v>8</v>
      </c>
      <c r="F90" s="26" t="s">
        <v>21</v>
      </c>
      <c r="G90" s="47">
        <v>5310110040</v>
      </c>
      <c r="H90" s="47">
        <v>240</v>
      </c>
      <c r="I90" s="72">
        <v>604</v>
      </c>
      <c r="J90" s="72">
        <f>604-45-100.84591</f>
        <v>458.15409</v>
      </c>
      <c r="K90" s="72">
        <f>604-45-100.84591-0.01</f>
        <v>458.14409000000001</v>
      </c>
      <c r="L90" s="111">
        <f t="shared" si="13"/>
        <v>99.997817328226844</v>
      </c>
      <c r="O90" s="72"/>
    </row>
    <row r="91" spans="2:15" s="54" customFormat="1" ht="40.5" customHeight="1">
      <c r="B91" s="48"/>
      <c r="C91" s="19" t="s">
        <v>205</v>
      </c>
      <c r="D91" s="53">
        <v>992</v>
      </c>
      <c r="E91" s="26" t="s">
        <v>8</v>
      </c>
      <c r="F91" s="26" t="s">
        <v>21</v>
      </c>
      <c r="G91" s="47">
        <v>5400000000</v>
      </c>
      <c r="H91" s="47"/>
      <c r="I91" s="72">
        <f t="shared" ref="I91:K92" si="19">I92</f>
        <v>30</v>
      </c>
      <c r="J91" s="72">
        <f t="shared" si="19"/>
        <v>24.7</v>
      </c>
      <c r="K91" s="72">
        <f t="shared" si="19"/>
        <v>24.7</v>
      </c>
      <c r="L91" s="111">
        <f t="shared" si="13"/>
        <v>100</v>
      </c>
      <c r="O91" s="72"/>
    </row>
    <row r="92" spans="2:15" s="54" customFormat="1" ht="42" customHeight="1">
      <c r="B92" s="48"/>
      <c r="C92" s="19" t="s">
        <v>169</v>
      </c>
      <c r="D92" s="53">
        <v>992</v>
      </c>
      <c r="E92" s="26" t="s">
        <v>8</v>
      </c>
      <c r="F92" s="26" t="s">
        <v>21</v>
      </c>
      <c r="G92" s="47">
        <v>5410000000</v>
      </c>
      <c r="H92" s="47"/>
      <c r="I92" s="72">
        <f t="shared" si="19"/>
        <v>30</v>
      </c>
      <c r="J92" s="72">
        <f t="shared" si="19"/>
        <v>24.7</v>
      </c>
      <c r="K92" s="72">
        <f t="shared" si="19"/>
        <v>24.7</v>
      </c>
      <c r="L92" s="111">
        <f t="shared" si="13"/>
        <v>100</v>
      </c>
      <c r="O92" s="72"/>
    </row>
    <row r="93" spans="2:15" s="54" customFormat="1" ht="39.75" customHeight="1">
      <c r="B93" s="48"/>
      <c r="C93" s="24" t="s">
        <v>124</v>
      </c>
      <c r="D93" s="53">
        <v>992</v>
      </c>
      <c r="E93" s="26" t="s">
        <v>8</v>
      </c>
      <c r="F93" s="26" t="s">
        <v>21</v>
      </c>
      <c r="G93" s="47">
        <v>5410100000</v>
      </c>
      <c r="H93" s="47"/>
      <c r="I93" s="72">
        <f>I95</f>
        <v>30</v>
      </c>
      <c r="J93" s="72">
        <f>J95</f>
        <v>24.7</v>
      </c>
      <c r="K93" s="72">
        <f>K95</f>
        <v>24.7</v>
      </c>
      <c r="L93" s="111">
        <f t="shared" si="13"/>
        <v>100</v>
      </c>
      <c r="O93" s="72"/>
    </row>
    <row r="94" spans="2:15" s="54" customFormat="1" ht="29.25" customHeight="1">
      <c r="B94" s="48"/>
      <c r="C94" s="24" t="s">
        <v>125</v>
      </c>
      <c r="D94" s="53">
        <v>992</v>
      </c>
      <c r="E94" s="26" t="s">
        <v>8</v>
      </c>
      <c r="F94" s="26" t="s">
        <v>21</v>
      </c>
      <c r="G94" s="47">
        <v>5410110120</v>
      </c>
      <c r="H94" s="47"/>
      <c r="I94" s="72">
        <f>I95</f>
        <v>30</v>
      </c>
      <c r="J94" s="72">
        <f>J95</f>
        <v>24.7</v>
      </c>
      <c r="K94" s="72">
        <f>K95</f>
        <v>24.7</v>
      </c>
      <c r="L94" s="111">
        <f t="shared" si="13"/>
        <v>100</v>
      </c>
      <c r="O94" s="72"/>
    </row>
    <row r="95" spans="2:15" s="54" customFormat="1" ht="38.25">
      <c r="B95" s="48"/>
      <c r="C95" s="19" t="s">
        <v>274</v>
      </c>
      <c r="D95" s="53">
        <v>992</v>
      </c>
      <c r="E95" s="26" t="s">
        <v>8</v>
      </c>
      <c r="F95" s="26" t="s">
        <v>21</v>
      </c>
      <c r="G95" s="47">
        <v>5410110120</v>
      </c>
      <c r="H95" s="47">
        <v>240</v>
      </c>
      <c r="I95" s="72">
        <v>30</v>
      </c>
      <c r="J95" s="72">
        <f>30-5.3</f>
        <v>24.7</v>
      </c>
      <c r="K95" s="72">
        <v>24.7</v>
      </c>
      <c r="L95" s="111">
        <f t="shared" si="13"/>
        <v>100</v>
      </c>
      <c r="O95" s="72"/>
    </row>
    <row r="96" spans="2:15" s="54" customFormat="1" ht="76.5" customHeight="1">
      <c r="B96" s="7"/>
      <c r="C96" s="73" t="s">
        <v>232</v>
      </c>
      <c r="D96" s="53">
        <v>992</v>
      </c>
      <c r="E96" s="26" t="s">
        <v>8</v>
      </c>
      <c r="F96" s="26" t="s">
        <v>21</v>
      </c>
      <c r="G96" s="28" t="s">
        <v>289</v>
      </c>
      <c r="H96" s="47"/>
      <c r="I96" s="72">
        <f t="shared" ref="I96:K98" si="20">I97</f>
        <v>47.2</v>
      </c>
      <c r="J96" s="72">
        <f t="shared" si="20"/>
        <v>46.6</v>
      </c>
      <c r="K96" s="72">
        <f t="shared" si="20"/>
        <v>46.6</v>
      </c>
      <c r="L96" s="111">
        <f t="shared" si="13"/>
        <v>100</v>
      </c>
      <c r="O96" s="72"/>
    </row>
    <row r="97" spans="2:15" s="54" customFormat="1" ht="42" customHeight="1">
      <c r="B97" s="7"/>
      <c r="C97" s="73" t="s">
        <v>233</v>
      </c>
      <c r="D97" s="53">
        <v>992</v>
      </c>
      <c r="E97" s="26" t="s">
        <v>8</v>
      </c>
      <c r="F97" s="26" t="s">
        <v>21</v>
      </c>
      <c r="G97" s="28" t="s">
        <v>290</v>
      </c>
      <c r="H97" s="47"/>
      <c r="I97" s="72">
        <f t="shared" si="20"/>
        <v>47.2</v>
      </c>
      <c r="J97" s="72">
        <f t="shared" si="20"/>
        <v>46.6</v>
      </c>
      <c r="K97" s="72">
        <f t="shared" si="20"/>
        <v>46.6</v>
      </c>
      <c r="L97" s="111">
        <f t="shared" si="13"/>
        <v>100</v>
      </c>
      <c r="O97" s="72"/>
    </row>
    <row r="98" spans="2:15" s="54" customFormat="1" ht="28.5" customHeight="1">
      <c r="B98" s="7"/>
      <c r="C98" s="25" t="s">
        <v>45</v>
      </c>
      <c r="D98" s="53">
        <v>992</v>
      </c>
      <c r="E98" s="26" t="s">
        <v>8</v>
      </c>
      <c r="F98" s="26" t="s">
        <v>21</v>
      </c>
      <c r="G98" s="28" t="s">
        <v>291</v>
      </c>
      <c r="H98" s="47"/>
      <c r="I98" s="72">
        <f t="shared" si="20"/>
        <v>47.2</v>
      </c>
      <c r="J98" s="72">
        <f t="shared" si="20"/>
        <v>46.6</v>
      </c>
      <c r="K98" s="72">
        <f t="shared" si="20"/>
        <v>46.6</v>
      </c>
      <c r="L98" s="111">
        <f t="shared" si="13"/>
        <v>100</v>
      </c>
      <c r="O98" s="72"/>
    </row>
    <row r="99" spans="2:15" s="54" customFormat="1" ht="20.25" customHeight="1">
      <c r="B99" s="7"/>
      <c r="C99" s="19" t="s">
        <v>14</v>
      </c>
      <c r="D99" s="53">
        <v>992</v>
      </c>
      <c r="E99" s="26" t="s">
        <v>8</v>
      </c>
      <c r="F99" s="26" t="s">
        <v>21</v>
      </c>
      <c r="G99" s="28" t="s">
        <v>291</v>
      </c>
      <c r="H99" s="47">
        <v>540</v>
      </c>
      <c r="I99" s="72">
        <v>47.2</v>
      </c>
      <c r="J99" s="72">
        <f>47.2-0.6</f>
        <v>46.6</v>
      </c>
      <c r="K99" s="72">
        <v>46.6</v>
      </c>
      <c r="L99" s="111">
        <f t="shared" si="13"/>
        <v>100</v>
      </c>
      <c r="O99" s="72"/>
    </row>
    <row r="100" spans="2:15" s="54" customFormat="1" ht="15" customHeight="1">
      <c r="B100" s="57"/>
      <c r="C100" s="58" t="s">
        <v>22</v>
      </c>
      <c r="D100" s="59">
        <v>992</v>
      </c>
      <c r="E100" s="60" t="s">
        <v>10</v>
      </c>
      <c r="F100" s="60"/>
      <c r="G100" s="60"/>
      <c r="H100" s="61"/>
      <c r="I100" s="69">
        <f t="shared" ref="I100:K101" si="21">I101</f>
        <v>245.3</v>
      </c>
      <c r="J100" s="69">
        <f t="shared" si="21"/>
        <v>245.3</v>
      </c>
      <c r="K100" s="69">
        <f t="shared" si="21"/>
        <v>245.3</v>
      </c>
      <c r="L100" s="110">
        <f t="shared" si="13"/>
        <v>100</v>
      </c>
      <c r="O100" s="72"/>
    </row>
    <row r="101" spans="2:15" s="54" customFormat="1" ht="15.75" customHeight="1">
      <c r="B101" s="62"/>
      <c r="C101" s="58" t="s">
        <v>23</v>
      </c>
      <c r="D101" s="59">
        <v>992</v>
      </c>
      <c r="E101" s="63" t="s">
        <v>10</v>
      </c>
      <c r="F101" s="63" t="s">
        <v>24</v>
      </c>
      <c r="G101" s="63"/>
      <c r="H101" s="64"/>
      <c r="I101" s="69">
        <f t="shared" si="21"/>
        <v>245.3</v>
      </c>
      <c r="J101" s="69">
        <f t="shared" si="21"/>
        <v>245.3</v>
      </c>
      <c r="K101" s="69">
        <f t="shared" si="21"/>
        <v>245.3</v>
      </c>
      <c r="L101" s="110">
        <f t="shared" si="13"/>
        <v>100</v>
      </c>
      <c r="O101" s="72"/>
    </row>
    <row r="102" spans="2:15" s="54" customFormat="1" ht="25.5" customHeight="1">
      <c r="B102" s="62"/>
      <c r="C102" s="25" t="s">
        <v>46</v>
      </c>
      <c r="D102" s="53">
        <v>992</v>
      </c>
      <c r="E102" s="26" t="s">
        <v>10</v>
      </c>
      <c r="F102" s="26" t="s">
        <v>24</v>
      </c>
      <c r="G102" s="45">
        <v>8700000000</v>
      </c>
      <c r="H102" s="28"/>
      <c r="I102" s="70">
        <f t="shared" ref="I102:K103" si="22">I104</f>
        <v>245.3</v>
      </c>
      <c r="J102" s="70">
        <f t="shared" si="22"/>
        <v>245.3</v>
      </c>
      <c r="K102" s="70">
        <f t="shared" si="22"/>
        <v>245.3</v>
      </c>
      <c r="L102" s="111">
        <f t="shared" si="13"/>
        <v>100</v>
      </c>
      <c r="O102" s="72"/>
    </row>
    <row r="103" spans="2:15" s="54" customFormat="1" ht="40.5" customHeight="1">
      <c r="B103" s="62"/>
      <c r="C103" s="25" t="s">
        <v>155</v>
      </c>
      <c r="D103" s="53">
        <v>992</v>
      </c>
      <c r="E103" s="26" t="s">
        <v>10</v>
      </c>
      <c r="F103" s="26" t="s">
        <v>24</v>
      </c>
      <c r="G103" s="45">
        <v>8710000000</v>
      </c>
      <c r="H103" s="28"/>
      <c r="I103" s="70">
        <f t="shared" si="22"/>
        <v>245.3</v>
      </c>
      <c r="J103" s="70">
        <f t="shared" si="22"/>
        <v>245.3</v>
      </c>
      <c r="K103" s="70">
        <f t="shared" si="22"/>
        <v>245.3</v>
      </c>
      <c r="L103" s="111">
        <f t="shared" si="13"/>
        <v>100</v>
      </c>
      <c r="O103" s="72"/>
    </row>
    <row r="104" spans="2:15" s="54" customFormat="1" ht="25.5" customHeight="1">
      <c r="B104" s="62"/>
      <c r="C104" s="19" t="s">
        <v>25</v>
      </c>
      <c r="D104" s="53">
        <v>992</v>
      </c>
      <c r="E104" s="26" t="s">
        <v>10</v>
      </c>
      <c r="F104" s="26" t="s">
        <v>24</v>
      </c>
      <c r="G104" s="28" t="s">
        <v>292</v>
      </c>
      <c r="H104" s="28"/>
      <c r="I104" s="70">
        <f>I105</f>
        <v>245.3</v>
      </c>
      <c r="J104" s="70">
        <f>J105</f>
        <v>245.3</v>
      </c>
      <c r="K104" s="70">
        <f>K105</f>
        <v>245.3</v>
      </c>
      <c r="L104" s="111">
        <f t="shared" si="13"/>
        <v>100</v>
      </c>
      <c r="O104" s="72"/>
    </row>
    <row r="105" spans="2:15" s="54" customFormat="1" ht="25.5" customHeight="1">
      <c r="B105" s="62"/>
      <c r="C105" s="19" t="s">
        <v>153</v>
      </c>
      <c r="D105" s="53">
        <v>992</v>
      </c>
      <c r="E105" s="26" t="s">
        <v>10</v>
      </c>
      <c r="F105" s="26" t="s">
        <v>24</v>
      </c>
      <c r="G105" s="28" t="s">
        <v>292</v>
      </c>
      <c r="H105" s="28" t="s">
        <v>91</v>
      </c>
      <c r="I105" s="70">
        <v>245.3</v>
      </c>
      <c r="J105" s="70">
        <v>245.3</v>
      </c>
      <c r="K105" s="70">
        <v>245.3</v>
      </c>
      <c r="L105" s="111">
        <f t="shared" si="13"/>
        <v>100</v>
      </c>
      <c r="O105" s="69"/>
    </row>
    <row r="106" spans="2:15" s="54" customFormat="1" ht="25.5">
      <c r="B106" s="57"/>
      <c r="C106" s="58" t="s">
        <v>26</v>
      </c>
      <c r="D106" s="59">
        <v>992</v>
      </c>
      <c r="E106" s="63" t="s">
        <v>24</v>
      </c>
      <c r="F106" s="63"/>
      <c r="G106" s="63"/>
      <c r="H106" s="64"/>
      <c r="I106" s="69">
        <f>I107+I117</f>
        <v>116</v>
      </c>
      <c r="J106" s="69">
        <f>J107+J117</f>
        <v>503.60225000000003</v>
      </c>
      <c r="K106" s="69">
        <f>K107+K117</f>
        <v>503.60225000000003</v>
      </c>
      <c r="L106" s="110">
        <f t="shared" si="13"/>
        <v>100</v>
      </c>
      <c r="O106" s="70"/>
    </row>
    <row r="107" spans="2:15" s="54" customFormat="1" ht="51">
      <c r="B107" s="62"/>
      <c r="C107" s="58" t="s">
        <v>293</v>
      </c>
      <c r="D107" s="59">
        <v>992</v>
      </c>
      <c r="E107" s="63" t="s">
        <v>24</v>
      </c>
      <c r="F107" s="63" t="s">
        <v>142</v>
      </c>
      <c r="G107" s="63"/>
      <c r="H107" s="64"/>
      <c r="I107" s="69">
        <f>I108</f>
        <v>46</v>
      </c>
      <c r="J107" s="69">
        <f>J108</f>
        <v>383.60225000000003</v>
      </c>
      <c r="K107" s="69">
        <f>K108</f>
        <v>383.60225000000003</v>
      </c>
      <c r="L107" s="110">
        <f t="shared" si="13"/>
        <v>100</v>
      </c>
      <c r="O107" s="70"/>
    </row>
    <row r="108" spans="2:15" s="54" customFormat="1" ht="51">
      <c r="B108" s="62"/>
      <c r="C108" s="19" t="s">
        <v>68</v>
      </c>
      <c r="D108" s="53">
        <v>992</v>
      </c>
      <c r="E108" s="26" t="s">
        <v>24</v>
      </c>
      <c r="F108" s="26" t="s">
        <v>142</v>
      </c>
      <c r="G108" s="28" t="s">
        <v>176</v>
      </c>
      <c r="H108" s="28"/>
      <c r="I108" s="70">
        <f>I109+I113</f>
        <v>46</v>
      </c>
      <c r="J108" s="70">
        <f>J109+J113</f>
        <v>383.60225000000003</v>
      </c>
      <c r="K108" s="70">
        <f>K109+K113</f>
        <v>383.60225000000003</v>
      </c>
      <c r="L108" s="111">
        <f t="shared" si="13"/>
        <v>100</v>
      </c>
      <c r="O108" s="70"/>
    </row>
    <row r="109" spans="2:15" s="54" customFormat="1" ht="38.25">
      <c r="B109" s="62"/>
      <c r="C109" s="19" t="s">
        <v>127</v>
      </c>
      <c r="D109" s="53">
        <v>992</v>
      </c>
      <c r="E109" s="26" t="s">
        <v>24</v>
      </c>
      <c r="F109" s="26" t="s">
        <v>142</v>
      </c>
      <c r="G109" s="28" t="s">
        <v>177</v>
      </c>
      <c r="H109" s="28"/>
      <c r="I109" s="70">
        <f t="shared" ref="I109:K110" si="23">I111</f>
        <v>10</v>
      </c>
      <c r="J109" s="70">
        <f t="shared" si="23"/>
        <v>205.59625</v>
      </c>
      <c r="K109" s="70">
        <f t="shared" si="23"/>
        <v>205.59625</v>
      </c>
      <c r="L109" s="111">
        <f t="shared" si="13"/>
        <v>100</v>
      </c>
      <c r="O109" s="70"/>
    </row>
    <row r="110" spans="2:15" s="54" customFormat="1" ht="38.25">
      <c r="B110" s="62"/>
      <c r="C110" s="19" t="s">
        <v>170</v>
      </c>
      <c r="D110" s="53">
        <v>992</v>
      </c>
      <c r="E110" s="26" t="s">
        <v>24</v>
      </c>
      <c r="F110" s="26" t="s">
        <v>142</v>
      </c>
      <c r="G110" s="28" t="s">
        <v>178</v>
      </c>
      <c r="H110" s="28"/>
      <c r="I110" s="70">
        <f t="shared" si="23"/>
        <v>10</v>
      </c>
      <c r="J110" s="70">
        <f t="shared" si="23"/>
        <v>205.59625</v>
      </c>
      <c r="K110" s="70">
        <f t="shared" si="23"/>
        <v>205.59625</v>
      </c>
      <c r="L110" s="111">
        <f t="shared" si="13"/>
        <v>100</v>
      </c>
      <c r="O110" s="70"/>
    </row>
    <row r="111" spans="2:15" s="54" customFormat="1" ht="38.25">
      <c r="B111" s="62"/>
      <c r="C111" s="19" t="s">
        <v>171</v>
      </c>
      <c r="D111" s="53">
        <v>992</v>
      </c>
      <c r="E111" s="26" t="s">
        <v>24</v>
      </c>
      <c r="F111" s="26" t="s">
        <v>142</v>
      </c>
      <c r="G111" s="28" t="s">
        <v>206</v>
      </c>
      <c r="H111" s="28"/>
      <c r="I111" s="70">
        <f>I112</f>
        <v>10</v>
      </c>
      <c r="J111" s="70">
        <f>J112</f>
        <v>205.59625</v>
      </c>
      <c r="K111" s="70">
        <f>K112</f>
        <v>205.59625</v>
      </c>
      <c r="L111" s="111">
        <f t="shared" si="13"/>
        <v>100</v>
      </c>
      <c r="O111" s="69"/>
    </row>
    <row r="112" spans="2:15" s="54" customFormat="1" ht="45.75" customHeight="1">
      <c r="B112" s="62"/>
      <c r="C112" s="19" t="s">
        <v>274</v>
      </c>
      <c r="D112" s="53">
        <v>992</v>
      </c>
      <c r="E112" s="26" t="s">
        <v>24</v>
      </c>
      <c r="F112" s="26" t="s">
        <v>142</v>
      </c>
      <c r="G112" s="28" t="s">
        <v>206</v>
      </c>
      <c r="H112" s="28" t="s">
        <v>92</v>
      </c>
      <c r="I112" s="70">
        <v>10</v>
      </c>
      <c r="J112" s="70">
        <f>10+20+50+130-4.40375</f>
        <v>205.59625</v>
      </c>
      <c r="K112" s="70">
        <f>10+20+50+130-4.40375</f>
        <v>205.59625</v>
      </c>
      <c r="L112" s="111">
        <f t="shared" si="13"/>
        <v>100</v>
      </c>
      <c r="O112" s="70"/>
    </row>
    <row r="113" spans="2:15" s="54" customFormat="1" ht="38.25">
      <c r="B113" s="62"/>
      <c r="C113" s="19" t="s">
        <v>70</v>
      </c>
      <c r="D113" s="53">
        <v>992</v>
      </c>
      <c r="E113" s="26" t="s">
        <v>24</v>
      </c>
      <c r="F113" s="26" t="s">
        <v>142</v>
      </c>
      <c r="G113" s="28" t="s">
        <v>207</v>
      </c>
      <c r="H113" s="28"/>
      <c r="I113" s="70">
        <f t="shared" ref="I113:K114" si="24">I115</f>
        <v>36</v>
      </c>
      <c r="J113" s="70">
        <f t="shared" si="24"/>
        <v>178.006</v>
      </c>
      <c r="K113" s="70">
        <f t="shared" si="24"/>
        <v>178.006</v>
      </c>
      <c r="L113" s="111">
        <f t="shared" si="13"/>
        <v>100</v>
      </c>
      <c r="O113" s="70"/>
    </row>
    <row r="114" spans="2:15" s="54" customFormat="1" ht="25.5">
      <c r="B114" s="62"/>
      <c r="C114" s="19" t="s">
        <v>172</v>
      </c>
      <c r="D114" s="53">
        <v>992</v>
      </c>
      <c r="E114" s="26" t="s">
        <v>24</v>
      </c>
      <c r="F114" s="26" t="s">
        <v>142</v>
      </c>
      <c r="G114" s="28" t="s">
        <v>208</v>
      </c>
      <c r="H114" s="28"/>
      <c r="I114" s="70">
        <f t="shared" si="24"/>
        <v>36</v>
      </c>
      <c r="J114" s="70">
        <f t="shared" si="24"/>
        <v>178.006</v>
      </c>
      <c r="K114" s="70">
        <f t="shared" si="24"/>
        <v>178.006</v>
      </c>
      <c r="L114" s="111">
        <f t="shared" si="13"/>
        <v>100</v>
      </c>
      <c r="O114" s="70"/>
    </row>
    <row r="115" spans="2:15" s="54" customFormat="1" ht="25.5">
      <c r="B115" s="62"/>
      <c r="C115" s="19" t="s">
        <v>71</v>
      </c>
      <c r="D115" s="53">
        <v>992</v>
      </c>
      <c r="E115" s="26" t="s">
        <v>24</v>
      </c>
      <c r="F115" s="26" t="s">
        <v>142</v>
      </c>
      <c r="G115" s="28" t="s">
        <v>209</v>
      </c>
      <c r="H115" s="28"/>
      <c r="I115" s="70">
        <f>I114</f>
        <v>36</v>
      </c>
      <c r="J115" s="70">
        <f>J114</f>
        <v>178.006</v>
      </c>
      <c r="K115" s="70">
        <f>K114</f>
        <v>178.006</v>
      </c>
      <c r="L115" s="111">
        <f t="shared" si="13"/>
        <v>100</v>
      </c>
      <c r="O115" s="70"/>
    </row>
    <row r="116" spans="2:15" s="54" customFormat="1" ht="38.25">
      <c r="B116" s="62"/>
      <c r="C116" s="19" t="s">
        <v>274</v>
      </c>
      <c r="D116" s="53">
        <v>992</v>
      </c>
      <c r="E116" s="26" t="s">
        <v>24</v>
      </c>
      <c r="F116" s="26" t="s">
        <v>142</v>
      </c>
      <c r="G116" s="28" t="s">
        <v>209</v>
      </c>
      <c r="H116" s="28" t="s">
        <v>92</v>
      </c>
      <c r="I116" s="70">
        <v>36</v>
      </c>
      <c r="J116" s="70">
        <f>36+200-50+50-57.994</f>
        <v>178.006</v>
      </c>
      <c r="K116" s="70">
        <f>36+200-50+50-57.994</f>
        <v>178.006</v>
      </c>
      <c r="L116" s="111">
        <f t="shared" si="13"/>
        <v>100</v>
      </c>
      <c r="O116" s="70"/>
    </row>
    <row r="117" spans="2:15" s="54" customFormat="1" ht="29.25" customHeight="1">
      <c r="B117" s="62"/>
      <c r="C117" s="19" t="s">
        <v>28</v>
      </c>
      <c r="D117" s="53">
        <v>992</v>
      </c>
      <c r="E117" s="26" t="s">
        <v>24</v>
      </c>
      <c r="F117" s="26" t="s">
        <v>29</v>
      </c>
      <c r="G117" s="26"/>
      <c r="H117" s="28"/>
      <c r="I117" s="70">
        <f>I118+I131</f>
        <v>70</v>
      </c>
      <c r="J117" s="70">
        <f>J118+J131</f>
        <v>120</v>
      </c>
      <c r="K117" s="70">
        <f>K118+K131</f>
        <v>120</v>
      </c>
      <c r="L117" s="111">
        <f t="shared" si="13"/>
        <v>100</v>
      </c>
      <c r="O117" s="70"/>
    </row>
    <row r="118" spans="2:15" s="54" customFormat="1" ht="45.75" customHeight="1">
      <c r="B118" s="62"/>
      <c r="C118" s="19" t="s">
        <v>69</v>
      </c>
      <c r="D118" s="53">
        <v>992</v>
      </c>
      <c r="E118" s="26" t="s">
        <v>24</v>
      </c>
      <c r="F118" s="26" t="s">
        <v>29</v>
      </c>
      <c r="G118" s="28" t="s">
        <v>176</v>
      </c>
      <c r="H118" s="28"/>
      <c r="I118" s="70">
        <f>I119+I123+I127</f>
        <v>65</v>
      </c>
      <c r="J118" s="70">
        <f>J119+J123+J127</f>
        <v>115</v>
      </c>
      <c r="K118" s="70">
        <f>K119+K123+K127</f>
        <v>115</v>
      </c>
      <c r="L118" s="111">
        <f t="shared" si="13"/>
        <v>100</v>
      </c>
      <c r="O118" s="70"/>
    </row>
    <row r="119" spans="2:15" s="54" customFormat="1" ht="51">
      <c r="B119" s="62"/>
      <c r="C119" s="19" t="s">
        <v>72</v>
      </c>
      <c r="D119" s="53">
        <v>992</v>
      </c>
      <c r="E119" s="26" t="s">
        <v>24</v>
      </c>
      <c r="F119" s="26" t="s">
        <v>29</v>
      </c>
      <c r="G119" s="28" t="s">
        <v>210</v>
      </c>
      <c r="H119" s="28"/>
      <c r="I119" s="70">
        <f t="shared" ref="I119:K121" si="25">I120</f>
        <v>50</v>
      </c>
      <c r="J119" s="70">
        <f t="shared" si="25"/>
        <v>100</v>
      </c>
      <c r="K119" s="70">
        <f t="shared" si="25"/>
        <v>100</v>
      </c>
      <c r="L119" s="111">
        <f t="shared" si="13"/>
        <v>100</v>
      </c>
      <c r="O119" s="70"/>
    </row>
    <row r="120" spans="2:15" s="54" customFormat="1" ht="51">
      <c r="B120" s="62"/>
      <c r="C120" s="19" t="s">
        <v>129</v>
      </c>
      <c r="D120" s="53">
        <v>992</v>
      </c>
      <c r="E120" s="26" t="s">
        <v>24</v>
      </c>
      <c r="F120" s="26" t="s">
        <v>29</v>
      </c>
      <c r="G120" s="28" t="s">
        <v>211</v>
      </c>
      <c r="H120" s="28"/>
      <c r="I120" s="70">
        <f t="shared" si="25"/>
        <v>50</v>
      </c>
      <c r="J120" s="70">
        <f t="shared" si="25"/>
        <v>100</v>
      </c>
      <c r="K120" s="70">
        <f t="shared" si="25"/>
        <v>100</v>
      </c>
      <c r="L120" s="111">
        <f t="shared" si="13"/>
        <v>100</v>
      </c>
      <c r="O120" s="70"/>
    </row>
    <row r="121" spans="2:15" s="54" customFormat="1" ht="30" customHeight="1">
      <c r="B121" s="62"/>
      <c r="C121" s="19" t="s">
        <v>73</v>
      </c>
      <c r="D121" s="53">
        <v>992</v>
      </c>
      <c r="E121" s="26" t="s">
        <v>24</v>
      </c>
      <c r="F121" s="26" t="s">
        <v>29</v>
      </c>
      <c r="G121" s="28" t="s">
        <v>212</v>
      </c>
      <c r="H121" s="28"/>
      <c r="I121" s="70">
        <f t="shared" si="25"/>
        <v>50</v>
      </c>
      <c r="J121" s="70">
        <f t="shared" si="25"/>
        <v>100</v>
      </c>
      <c r="K121" s="70">
        <f t="shared" si="25"/>
        <v>100</v>
      </c>
      <c r="L121" s="111">
        <f t="shared" si="13"/>
        <v>100</v>
      </c>
      <c r="O121" s="70"/>
    </row>
    <row r="122" spans="2:15" s="54" customFormat="1" ht="48.75" customHeight="1">
      <c r="B122" s="62"/>
      <c r="C122" s="19" t="s">
        <v>274</v>
      </c>
      <c r="D122" s="53">
        <v>992</v>
      </c>
      <c r="E122" s="26" t="s">
        <v>24</v>
      </c>
      <c r="F122" s="26" t="s">
        <v>29</v>
      </c>
      <c r="G122" s="28" t="s">
        <v>212</v>
      </c>
      <c r="H122" s="28" t="s">
        <v>92</v>
      </c>
      <c r="I122" s="70">
        <v>50</v>
      </c>
      <c r="J122" s="70">
        <f>50+50</f>
        <v>100</v>
      </c>
      <c r="K122" s="70">
        <f>50+50</f>
        <v>100</v>
      </c>
      <c r="L122" s="111">
        <f t="shared" si="13"/>
        <v>100</v>
      </c>
      <c r="O122" s="70"/>
    </row>
    <row r="123" spans="2:15" s="54" customFormat="1" ht="59.25" customHeight="1">
      <c r="B123" s="62"/>
      <c r="C123" s="19" t="s">
        <v>74</v>
      </c>
      <c r="D123" s="53">
        <v>992</v>
      </c>
      <c r="E123" s="26" t="s">
        <v>24</v>
      </c>
      <c r="F123" s="26" t="s">
        <v>29</v>
      </c>
      <c r="G123" s="28" t="s">
        <v>213</v>
      </c>
      <c r="H123" s="28"/>
      <c r="I123" s="70">
        <f>I126</f>
        <v>10</v>
      </c>
      <c r="J123" s="70">
        <f>J126</f>
        <v>10</v>
      </c>
      <c r="K123" s="70">
        <f>K126</f>
        <v>10</v>
      </c>
      <c r="L123" s="111">
        <f t="shared" si="13"/>
        <v>100</v>
      </c>
      <c r="O123" s="70"/>
    </row>
    <row r="124" spans="2:15" s="54" customFormat="1" ht="30.75" customHeight="1">
      <c r="B124" s="62"/>
      <c r="C124" s="19" t="s">
        <v>130</v>
      </c>
      <c r="D124" s="53">
        <v>992</v>
      </c>
      <c r="E124" s="26" t="s">
        <v>24</v>
      </c>
      <c r="F124" s="26" t="s">
        <v>29</v>
      </c>
      <c r="G124" s="28" t="s">
        <v>214</v>
      </c>
      <c r="H124" s="28"/>
      <c r="I124" s="70">
        <f t="shared" ref="I124:K125" si="26">I125</f>
        <v>10</v>
      </c>
      <c r="J124" s="70">
        <f t="shared" si="26"/>
        <v>10</v>
      </c>
      <c r="K124" s="70">
        <f t="shared" si="26"/>
        <v>10</v>
      </c>
      <c r="L124" s="111">
        <f t="shared" si="13"/>
        <v>100</v>
      </c>
      <c r="O124" s="70"/>
    </row>
    <row r="125" spans="2:15" s="54" customFormat="1" ht="39.75" customHeight="1">
      <c r="B125" s="62"/>
      <c r="C125" s="19" t="s">
        <v>75</v>
      </c>
      <c r="D125" s="53">
        <v>992</v>
      </c>
      <c r="E125" s="26" t="s">
        <v>24</v>
      </c>
      <c r="F125" s="26" t="s">
        <v>29</v>
      </c>
      <c r="G125" s="28" t="s">
        <v>215</v>
      </c>
      <c r="H125" s="28"/>
      <c r="I125" s="70">
        <f t="shared" si="26"/>
        <v>10</v>
      </c>
      <c r="J125" s="70">
        <f t="shared" si="26"/>
        <v>10</v>
      </c>
      <c r="K125" s="70">
        <f t="shared" si="26"/>
        <v>10</v>
      </c>
      <c r="L125" s="111">
        <f t="shared" si="13"/>
        <v>100</v>
      </c>
      <c r="O125" s="70"/>
    </row>
    <row r="126" spans="2:15" s="54" customFormat="1" ht="38.25">
      <c r="B126" s="62"/>
      <c r="C126" s="19" t="s">
        <v>274</v>
      </c>
      <c r="D126" s="53">
        <v>992</v>
      </c>
      <c r="E126" s="26" t="s">
        <v>24</v>
      </c>
      <c r="F126" s="26" t="s">
        <v>29</v>
      </c>
      <c r="G126" s="28" t="s">
        <v>215</v>
      </c>
      <c r="H126" s="28" t="s">
        <v>92</v>
      </c>
      <c r="I126" s="70">
        <v>10</v>
      </c>
      <c r="J126" s="70">
        <v>10</v>
      </c>
      <c r="K126" s="70">
        <v>10</v>
      </c>
      <c r="L126" s="111">
        <f t="shared" si="13"/>
        <v>100</v>
      </c>
      <c r="O126" s="70"/>
    </row>
    <row r="127" spans="2:15" s="54" customFormat="1" ht="51">
      <c r="B127" s="62"/>
      <c r="C127" s="19" t="s">
        <v>249</v>
      </c>
      <c r="D127" s="53">
        <v>992</v>
      </c>
      <c r="E127" s="26" t="s">
        <v>24</v>
      </c>
      <c r="F127" s="26" t="s">
        <v>29</v>
      </c>
      <c r="G127" s="28" t="s">
        <v>250</v>
      </c>
      <c r="H127" s="85"/>
      <c r="I127" s="84">
        <f t="shared" ref="I127:K129" si="27">I128</f>
        <v>5</v>
      </c>
      <c r="J127" s="84">
        <f t="shared" si="27"/>
        <v>5</v>
      </c>
      <c r="K127" s="84">
        <f t="shared" si="27"/>
        <v>5</v>
      </c>
      <c r="L127" s="111">
        <f t="shared" si="13"/>
        <v>100</v>
      </c>
      <c r="O127" s="70"/>
    </row>
    <row r="128" spans="2:15" s="54" customFormat="1">
      <c r="B128" s="62"/>
      <c r="C128" s="19" t="s">
        <v>251</v>
      </c>
      <c r="D128" s="53">
        <v>992</v>
      </c>
      <c r="E128" s="26" t="s">
        <v>24</v>
      </c>
      <c r="F128" s="26" t="s">
        <v>29</v>
      </c>
      <c r="G128" s="28" t="s">
        <v>252</v>
      </c>
      <c r="H128" s="85"/>
      <c r="I128" s="84">
        <f t="shared" si="27"/>
        <v>5</v>
      </c>
      <c r="J128" s="84">
        <f t="shared" si="27"/>
        <v>5</v>
      </c>
      <c r="K128" s="84">
        <f t="shared" si="27"/>
        <v>5</v>
      </c>
      <c r="L128" s="111">
        <f t="shared" si="13"/>
        <v>100</v>
      </c>
      <c r="O128" s="70"/>
    </row>
    <row r="129" spans="2:15" s="54" customFormat="1" ht="28.5" customHeight="1">
      <c r="B129" s="62"/>
      <c r="C129" s="19" t="s">
        <v>253</v>
      </c>
      <c r="D129" s="53">
        <v>992</v>
      </c>
      <c r="E129" s="26" t="s">
        <v>24</v>
      </c>
      <c r="F129" s="26" t="s">
        <v>29</v>
      </c>
      <c r="G129" s="28" t="s">
        <v>254</v>
      </c>
      <c r="H129" s="85"/>
      <c r="I129" s="84">
        <f t="shared" si="27"/>
        <v>5</v>
      </c>
      <c r="J129" s="84">
        <f t="shared" si="27"/>
        <v>5</v>
      </c>
      <c r="K129" s="84">
        <f t="shared" si="27"/>
        <v>5</v>
      </c>
      <c r="L129" s="111">
        <f t="shared" si="13"/>
        <v>100</v>
      </c>
      <c r="O129" s="70"/>
    </row>
    <row r="130" spans="2:15" s="54" customFormat="1" ht="38.25">
      <c r="B130" s="62"/>
      <c r="C130" s="19" t="s">
        <v>274</v>
      </c>
      <c r="D130" s="53">
        <v>992</v>
      </c>
      <c r="E130" s="26" t="s">
        <v>24</v>
      </c>
      <c r="F130" s="26" t="s">
        <v>29</v>
      </c>
      <c r="G130" s="28" t="s">
        <v>254</v>
      </c>
      <c r="H130" s="28">
        <v>240</v>
      </c>
      <c r="I130" s="70">
        <v>5</v>
      </c>
      <c r="J130" s="70">
        <v>5</v>
      </c>
      <c r="K130" s="70">
        <v>5</v>
      </c>
      <c r="L130" s="111">
        <f t="shared" si="13"/>
        <v>100</v>
      </c>
      <c r="O130" s="70"/>
    </row>
    <row r="131" spans="2:15" s="54" customFormat="1" ht="38.25">
      <c r="B131" s="62"/>
      <c r="C131" s="19" t="s">
        <v>76</v>
      </c>
      <c r="D131" s="53">
        <v>992</v>
      </c>
      <c r="E131" s="26" t="s">
        <v>24</v>
      </c>
      <c r="F131" s="26" t="s">
        <v>29</v>
      </c>
      <c r="G131" s="28" t="s">
        <v>126</v>
      </c>
      <c r="H131" s="28"/>
      <c r="I131" s="70">
        <f t="shared" ref="I131:K132" si="28">I133</f>
        <v>5</v>
      </c>
      <c r="J131" s="70">
        <f t="shared" si="28"/>
        <v>5</v>
      </c>
      <c r="K131" s="70">
        <f t="shared" si="28"/>
        <v>5</v>
      </c>
      <c r="L131" s="111">
        <f t="shared" si="13"/>
        <v>100</v>
      </c>
      <c r="O131" s="70"/>
    </row>
    <row r="132" spans="2:15" s="54" customFormat="1" ht="28.5" customHeight="1">
      <c r="B132" s="62"/>
      <c r="C132" s="19" t="s">
        <v>173</v>
      </c>
      <c r="D132" s="53">
        <v>992</v>
      </c>
      <c r="E132" s="26" t="s">
        <v>24</v>
      </c>
      <c r="F132" s="26" t="s">
        <v>29</v>
      </c>
      <c r="G132" s="28" t="s">
        <v>128</v>
      </c>
      <c r="H132" s="28"/>
      <c r="I132" s="70">
        <f t="shared" si="28"/>
        <v>5</v>
      </c>
      <c r="J132" s="70">
        <f t="shared" si="28"/>
        <v>5</v>
      </c>
      <c r="K132" s="70">
        <f t="shared" si="28"/>
        <v>5</v>
      </c>
      <c r="L132" s="111">
        <f t="shared" si="13"/>
        <v>100</v>
      </c>
      <c r="O132" s="84"/>
    </row>
    <row r="133" spans="2:15" s="54" customFormat="1" ht="38.25">
      <c r="B133" s="62"/>
      <c r="C133" s="19" t="s">
        <v>174</v>
      </c>
      <c r="D133" s="53">
        <v>992</v>
      </c>
      <c r="E133" s="26" t="s">
        <v>24</v>
      </c>
      <c r="F133" s="26" t="s">
        <v>29</v>
      </c>
      <c r="G133" s="28" t="s">
        <v>181</v>
      </c>
      <c r="H133" s="28"/>
      <c r="I133" s="70">
        <f t="shared" ref="I133:K134" si="29">I134</f>
        <v>5</v>
      </c>
      <c r="J133" s="70">
        <f t="shared" si="29"/>
        <v>5</v>
      </c>
      <c r="K133" s="70">
        <f t="shared" si="29"/>
        <v>5</v>
      </c>
      <c r="L133" s="111">
        <f t="shared" si="13"/>
        <v>100</v>
      </c>
      <c r="O133" s="84"/>
    </row>
    <row r="134" spans="2:15" s="54" customFormat="1" ht="32.25" customHeight="1">
      <c r="B134" s="62"/>
      <c r="C134" s="19" t="s">
        <v>175</v>
      </c>
      <c r="D134" s="53">
        <v>992</v>
      </c>
      <c r="E134" s="26" t="s">
        <v>24</v>
      </c>
      <c r="F134" s="26" t="s">
        <v>29</v>
      </c>
      <c r="G134" s="28" t="s">
        <v>216</v>
      </c>
      <c r="H134" s="28"/>
      <c r="I134" s="70">
        <f t="shared" si="29"/>
        <v>5</v>
      </c>
      <c r="J134" s="70">
        <f t="shared" si="29"/>
        <v>5</v>
      </c>
      <c r="K134" s="70">
        <f t="shared" si="29"/>
        <v>5</v>
      </c>
      <c r="L134" s="111">
        <f t="shared" si="13"/>
        <v>100</v>
      </c>
      <c r="O134" s="84"/>
    </row>
    <row r="135" spans="2:15" s="54" customFormat="1" ht="43.5" customHeight="1">
      <c r="B135" s="62"/>
      <c r="C135" s="19" t="s">
        <v>274</v>
      </c>
      <c r="D135" s="53">
        <v>992</v>
      </c>
      <c r="E135" s="26" t="s">
        <v>24</v>
      </c>
      <c r="F135" s="26" t="s">
        <v>29</v>
      </c>
      <c r="G135" s="28" t="s">
        <v>216</v>
      </c>
      <c r="H135" s="28" t="s">
        <v>92</v>
      </c>
      <c r="I135" s="70">
        <v>5</v>
      </c>
      <c r="J135" s="70">
        <v>5</v>
      </c>
      <c r="K135" s="70">
        <v>5</v>
      </c>
      <c r="L135" s="111">
        <f t="shared" si="13"/>
        <v>100</v>
      </c>
      <c r="O135" s="70"/>
    </row>
    <row r="136" spans="2:15" s="54" customFormat="1">
      <c r="B136" s="57"/>
      <c r="C136" s="58" t="s">
        <v>30</v>
      </c>
      <c r="D136" s="59">
        <v>992</v>
      </c>
      <c r="E136" s="63" t="s">
        <v>11</v>
      </c>
      <c r="F136" s="63"/>
      <c r="G136" s="63"/>
      <c r="H136" s="64"/>
      <c r="I136" s="74">
        <f>I137+I154</f>
        <v>12001.3</v>
      </c>
      <c r="J136" s="74">
        <f>J137+J152</f>
        <v>23861.660239999997</v>
      </c>
      <c r="K136" s="74">
        <f>K137+K152</f>
        <v>23755.929949999998</v>
      </c>
      <c r="L136" s="110">
        <f t="shared" si="13"/>
        <v>99.556903044731314</v>
      </c>
      <c r="O136" s="70"/>
    </row>
    <row r="137" spans="2:15" s="54" customFormat="1" ht="20.25" customHeight="1">
      <c r="B137" s="62"/>
      <c r="C137" s="58" t="s">
        <v>31</v>
      </c>
      <c r="D137" s="59">
        <v>992</v>
      </c>
      <c r="E137" s="63" t="s">
        <v>11</v>
      </c>
      <c r="F137" s="63" t="s">
        <v>27</v>
      </c>
      <c r="G137" s="63"/>
      <c r="H137" s="64"/>
      <c r="I137" s="69">
        <f>I138+I149</f>
        <v>11997.3</v>
      </c>
      <c r="J137" s="69">
        <f>J138+J147</f>
        <v>23857.660239999997</v>
      </c>
      <c r="K137" s="69">
        <f>K138+K147</f>
        <v>23751.929949999998</v>
      </c>
      <c r="L137" s="110">
        <f t="shared" si="13"/>
        <v>99.556828754637337</v>
      </c>
      <c r="O137" s="70"/>
    </row>
    <row r="138" spans="2:15" s="54" customFormat="1" ht="70.5" customHeight="1">
      <c r="B138" s="62"/>
      <c r="C138" s="19" t="s">
        <v>132</v>
      </c>
      <c r="D138" s="53">
        <v>992</v>
      </c>
      <c r="E138" s="26" t="s">
        <v>11</v>
      </c>
      <c r="F138" s="26" t="s">
        <v>27</v>
      </c>
      <c r="G138" s="28" t="s">
        <v>131</v>
      </c>
      <c r="H138" s="28"/>
      <c r="I138" s="70">
        <f t="shared" ref="I138:K139" si="30">I139</f>
        <v>11897.3</v>
      </c>
      <c r="J138" s="70">
        <f t="shared" si="30"/>
        <v>23767.740239999999</v>
      </c>
      <c r="K138" s="70">
        <f t="shared" si="30"/>
        <v>23662.00995</v>
      </c>
      <c r="L138" s="111">
        <f t="shared" si="13"/>
        <v>99.555152114032026</v>
      </c>
      <c r="O138" s="70"/>
    </row>
    <row r="139" spans="2:15" s="54" customFormat="1" ht="69" customHeight="1">
      <c r="B139" s="62"/>
      <c r="C139" s="19" t="s">
        <v>179</v>
      </c>
      <c r="D139" s="53">
        <v>992</v>
      </c>
      <c r="E139" s="26" t="s">
        <v>11</v>
      </c>
      <c r="F139" s="26" t="s">
        <v>27</v>
      </c>
      <c r="G139" s="28" t="s">
        <v>183</v>
      </c>
      <c r="H139" s="28"/>
      <c r="I139" s="70">
        <f t="shared" si="30"/>
        <v>11897.3</v>
      </c>
      <c r="J139" s="70">
        <f t="shared" si="30"/>
        <v>23767.740239999999</v>
      </c>
      <c r="K139" s="70">
        <f t="shared" si="30"/>
        <v>23662.00995</v>
      </c>
      <c r="L139" s="111">
        <f t="shared" si="13"/>
        <v>99.555152114032026</v>
      </c>
      <c r="O139" s="70"/>
    </row>
    <row r="140" spans="2:15" s="54" customFormat="1" ht="54.75" customHeight="1">
      <c r="B140" s="62"/>
      <c r="C140" s="19" t="s">
        <v>77</v>
      </c>
      <c r="D140" s="53">
        <v>992</v>
      </c>
      <c r="E140" s="26" t="s">
        <v>11</v>
      </c>
      <c r="F140" s="26" t="s">
        <v>27</v>
      </c>
      <c r="G140" s="28" t="s">
        <v>184</v>
      </c>
      <c r="H140" s="28"/>
      <c r="I140" s="70">
        <f>I141+I144+I146</f>
        <v>11897.3</v>
      </c>
      <c r="J140" s="70">
        <f>J141+J146</f>
        <v>23767.740239999999</v>
      </c>
      <c r="K140" s="70">
        <f>K141+K146</f>
        <v>23662.00995</v>
      </c>
      <c r="L140" s="111">
        <f t="shared" si="13"/>
        <v>99.555152114032026</v>
      </c>
      <c r="O140" s="70"/>
    </row>
    <row r="141" spans="2:15" s="54" customFormat="1" ht="51">
      <c r="B141" s="62"/>
      <c r="C141" s="27" t="s">
        <v>180</v>
      </c>
      <c r="D141" s="53">
        <v>992</v>
      </c>
      <c r="E141" s="26" t="s">
        <v>11</v>
      </c>
      <c r="F141" s="26" t="s">
        <v>27</v>
      </c>
      <c r="G141" s="28" t="s">
        <v>217</v>
      </c>
      <c r="H141" s="28"/>
      <c r="I141" s="70">
        <f>I142</f>
        <v>4877.4727999999996</v>
      </c>
      <c r="J141" s="70">
        <f>J142</f>
        <v>19001.61117</v>
      </c>
      <c r="K141" s="70">
        <f>K142</f>
        <v>18895.942350000001</v>
      </c>
      <c r="L141" s="111">
        <f t="shared" ref="L141:L204" si="31">K141/J141*100</f>
        <v>99.443895472575349</v>
      </c>
      <c r="O141" s="74"/>
    </row>
    <row r="142" spans="2:15" s="75" customFormat="1" ht="42.75" customHeight="1">
      <c r="B142" s="62"/>
      <c r="C142" s="19" t="s">
        <v>274</v>
      </c>
      <c r="D142" s="53">
        <v>992</v>
      </c>
      <c r="E142" s="26" t="s">
        <v>11</v>
      </c>
      <c r="F142" s="26" t="s">
        <v>27</v>
      </c>
      <c r="G142" s="28" t="s">
        <v>217</v>
      </c>
      <c r="H142" s="28" t="s">
        <v>92</v>
      </c>
      <c r="I142" s="70">
        <v>4877.4727999999996</v>
      </c>
      <c r="J142" s="70">
        <f>4877.4728+7883.66024-150+0.0422-833+7000+938-630+10.08+136.75593-231.4</f>
        <v>19001.61117</v>
      </c>
      <c r="K142" s="70">
        <f>18895.96235-0.02</f>
        <v>18895.942350000001</v>
      </c>
      <c r="L142" s="111">
        <f t="shared" si="31"/>
        <v>99.443895472575349</v>
      </c>
      <c r="O142" s="70"/>
    </row>
    <row r="143" spans="2:15" s="75" customFormat="1" ht="15" customHeight="1">
      <c r="B143" s="62"/>
      <c r="C143" s="19" t="s">
        <v>294</v>
      </c>
      <c r="D143" s="53">
        <v>992</v>
      </c>
      <c r="E143" s="26" t="s">
        <v>11</v>
      </c>
      <c r="F143" s="26" t="s">
        <v>27</v>
      </c>
      <c r="G143" s="28" t="s">
        <v>295</v>
      </c>
      <c r="H143" s="28"/>
      <c r="I143" s="70">
        <f>I144</f>
        <v>300</v>
      </c>
      <c r="J143" s="70">
        <v>0</v>
      </c>
      <c r="K143" s="70">
        <v>0</v>
      </c>
      <c r="L143" s="111">
        <v>0</v>
      </c>
      <c r="O143" s="70"/>
    </row>
    <row r="144" spans="2:15" s="75" customFormat="1" ht="15" customHeight="1">
      <c r="B144" s="62"/>
      <c r="C144" s="19" t="s">
        <v>55</v>
      </c>
      <c r="D144" s="53">
        <v>992</v>
      </c>
      <c r="E144" s="26" t="s">
        <v>11</v>
      </c>
      <c r="F144" s="26" t="s">
        <v>27</v>
      </c>
      <c r="G144" s="28" t="s">
        <v>295</v>
      </c>
      <c r="H144" s="28" t="s">
        <v>92</v>
      </c>
      <c r="I144" s="70">
        <v>300</v>
      </c>
      <c r="J144" s="70">
        <v>0</v>
      </c>
      <c r="K144" s="70">
        <v>0</v>
      </c>
      <c r="L144" s="111">
        <v>0</v>
      </c>
      <c r="O144" s="70"/>
    </row>
    <row r="145" spans="2:15" s="54" customFormat="1" ht="26.25" customHeight="1">
      <c r="B145" s="62"/>
      <c r="C145" s="19" t="s">
        <v>234</v>
      </c>
      <c r="D145" s="53">
        <v>992</v>
      </c>
      <c r="E145" s="26" t="s">
        <v>11</v>
      </c>
      <c r="F145" s="26" t="s">
        <v>27</v>
      </c>
      <c r="G145" s="28" t="s">
        <v>235</v>
      </c>
      <c r="H145" s="28"/>
      <c r="I145" s="70">
        <f>I146</f>
        <v>6719.8271999999997</v>
      </c>
      <c r="J145" s="70">
        <f>J146</f>
        <v>4766.12907</v>
      </c>
      <c r="K145" s="70">
        <f>K146</f>
        <v>4766.0676000000003</v>
      </c>
      <c r="L145" s="111">
        <f t="shared" si="31"/>
        <v>99.998710274121891</v>
      </c>
      <c r="O145" s="70"/>
    </row>
    <row r="146" spans="2:15" s="54" customFormat="1" ht="38.25">
      <c r="B146" s="62"/>
      <c r="C146" s="19" t="s">
        <v>274</v>
      </c>
      <c r="D146" s="53">
        <v>992</v>
      </c>
      <c r="E146" s="26" t="s">
        <v>11</v>
      </c>
      <c r="F146" s="26" t="s">
        <v>27</v>
      </c>
      <c r="G146" s="28" t="s">
        <v>235</v>
      </c>
      <c r="H146" s="28" t="s">
        <v>92</v>
      </c>
      <c r="I146" s="70">
        <v>6719.8271999999997</v>
      </c>
      <c r="J146" s="70">
        <f>6719.8272-0.0422-1816.9-136.75593</f>
        <v>4766.12907</v>
      </c>
      <c r="K146" s="70">
        <v>4766.0676000000003</v>
      </c>
      <c r="L146" s="111">
        <f t="shared" si="31"/>
        <v>99.998710274121891</v>
      </c>
      <c r="O146" s="70"/>
    </row>
    <row r="147" spans="2:15" s="54" customFormat="1" ht="54" customHeight="1">
      <c r="B147" s="62"/>
      <c r="C147" s="19" t="s">
        <v>134</v>
      </c>
      <c r="D147" s="53">
        <v>992</v>
      </c>
      <c r="E147" s="26" t="s">
        <v>11</v>
      </c>
      <c r="F147" s="26" t="s">
        <v>27</v>
      </c>
      <c r="G147" s="28" t="s">
        <v>133</v>
      </c>
      <c r="H147" s="28"/>
      <c r="I147" s="70">
        <f t="shared" ref="I147:K148" si="32">I149</f>
        <v>100</v>
      </c>
      <c r="J147" s="70">
        <f t="shared" si="32"/>
        <v>89.92</v>
      </c>
      <c r="K147" s="70">
        <f t="shared" si="32"/>
        <v>89.92</v>
      </c>
      <c r="L147" s="111">
        <f t="shared" si="31"/>
        <v>100</v>
      </c>
      <c r="O147" s="70"/>
    </row>
    <row r="148" spans="2:15" s="54" customFormat="1" ht="26.25" customHeight="1">
      <c r="B148" s="62"/>
      <c r="C148" s="19" t="s">
        <v>182</v>
      </c>
      <c r="D148" s="53">
        <v>992</v>
      </c>
      <c r="E148" s="26" t="s">
        <v>11</v>
      </c>
      <c r="F148" s="26" t="s">
        <v>27</v>
      </c>
      <c r="G148" s="28" t="s">
        <v>187</v>
      </c>
      <c r="H148" s="28"/>
      <c r="I148" s="70">
        <f t="shared" si="32"/>
        <v>100</v>
      </c>
      <c r="J148" s="70">
        <f t="shared" si="32"/>
        <v>89.92</v>
      </c>
      <c r="K148" s="70">
        <f t="shared" si="32"/>
        <v>89.92</v>
      </c>
      <c r="L148" s="111">
        <f t="shared" si="31"/>
        <v>100</v>
      </c>
      <c r="O148" s="70"/>
    </row>
    <row r="149" spans="2:15" s="54" customFormat="1" ht="54.75" customHeight="1">
      <c r="B149" s="62"/>
      <c r="C149" s="19" t="s">
        <v>135</v>
      </c>
      <c r="D149" s="53">
        <v>992</v>
      </c>
      <c r="E149" s="26" t="s">
        <v>11</v>
      </c>
      <c r="F149" s="26" t="s">
        <v>27</v>
      </c>
      <c r="G149" s="28" t="s">
        <v>188</v>
      </c>
      <c r="H149" s="28"/>
      <c r="I149" s="70">
        <f t="shared" ref="I149:K150" si="33">I150</f>
        <v>100</v>
      </c>
      <c r="J149" s="70">
        <f t="shared" si="33"/>
        <v>89.92</v>
      </c>
      <c r="K149" s="70">
        <f t="shared" si="33"/>
        <v>89.92</v>
      </c>
      <c r="L149" s="111">
        <f t="shared" si="31"/>
        <v>100</v>
      </c>
      <c r="O149" s="70"/>
    </row>
    <row r="150" spans="2:15" s="54" customFormat="1" ht="30.75" customHeight="1">
      <c r="B150" s="62"/>
      <c r="C150" s="27" t="s">
        <v>136</v>
      </c>
      <c r="D150" s="53">
        <v>992</v>
      </c>
      <c r="E150" s="26" t="s">
        <v>11</v>
      </c>
      <c r="F150" s="26" t="s">
        <v>27</v>
      </c>
      <c r="G150" s="28" t="s">
        <v>218</v>
      </c>
      <c r="H150" s="28"/>
      <c r="I150" s="70">
        <f t="shared" si="33"/>
        <v>100</v>
      </c>
      <c r="J150" s="70">
        <f t="shared" si="33"/>
        <v>89.92</v>
      </c>
      <c r="K150" s="70">
        <f t="shared" si="33"/>
        <v>89.92</v>
      </c>
      <c r="L150" s="111">
        <f t="shared" si="31"/>
        <v>100</v>
      </c>
      <c r="O150" s="70"/>
    </row>
    <row r="151" spans="2:15" s="54" customFormat="1" ht="38.25">
      <c r="B151" s="62"/>
      <c r="C151" s="19" t="s">
        <v>274</v>
      </c>
      <c r="D151" s="53">
        <v>992</v>
      </c>
      <c r="E151" s="26" t="s">
        <v>11</v>
      </c>
      <c r="F151" s="26" t="s">
        <v>27</v>
      </c>
      <c r="G151" s="28" t="s">
        <v>218</v>
      </c>
      <c r="H151" s="28" t="s">
        <v>92</v>
      </c>
      <c r="I151" s="70">
        <v>100</v>
      </c>
      <c r="J151" s="70">
        <f>100-10.08</f>
        <v>89.92</v>
      </c>
      <c r="K151" s="70">
        <f>100-10.08</f>
        <v>89.92</v>
      </c>
      <c r="L151" s="111">
        <f t="shared" si="31"/>
        <v>100</v>
      </c>
      <c r="O151" s="70"/>
    </row>
    <row r="152" spans="2:15" s="54" customFormat="1" ht="27.75" customHeight="1">
      <c r="B152" s="62"/>
      <c r="C152" s="58" t="s">
        <v>44</v>
      </c>
      <c r="D152" s="59">
        <v>992</v>
      </c>
      <c r="E152" s="60" t="s">
        <v>11</v>
      </c>
      <c r="F152" s="60" t="s">
        <v>32</v>
      </c>
      <c r="G152" s="64"/>
      <c r="H152" s="64"/>
      <c r="I152" s="69">
        <f>I153</f>
        <v>4</v>
      </c>
      <c r="J152" s="69">
        <f>J153</f>
        <v>4</v>
      </c>
      <c r="K152" s="69">
        <f>K153</f>
        <v>4</v>
      </c>
      <c r="L152" s="110">
        <f t="shared" si="31"/>
        <v>100</v>
      </c>
    </row>
    <row r="153" spans="2:15" s="54" customFormat="1" ht="51">
      <c r="B153" s="62"/>
      <c r="C153" s="19" t="s">
        <v>78</v>
      </c>
      <c r="D153" s="53">
        <v>992</v>
      </c>
      <c r="E153" s="26" t="s">
        <v>11</v>
      </c>
      <c r="F153" s="26" t="s">
        <v>32</v>
      </c>
      <c r="G153" s="28" t="s">
        <v>219</v>
      </c>
      <c r="H153" s="28"/>
      <c r="I153" s="70">
        <f t="shared" ref="I153:K154" si="34">I155</f>
        <v>4</v>
      </c>
      <c r="J153" s="70">
        <f t="shared" si="34"/>
        <v>4</v>
      </c>
      <c r="K153" s="70">
        <f t="shared" si="34"/>
        <v>4</v>
      </c>
      <c r="L153" s="111">
        <f t="shared" si="31"/>
        <v>100</v>
      </c>
    </row>
    <row r="154" spans="2:15" s="54" customFormat="1" ht="76.5">
      <c r="B154" s="62"/>
      <c r="C154" s="19" t="s">
        <v>185</v>
      </c>
      <c r="D154" s="53">
        <v>992</v>
      </c>
      <c r="E154" s="26" t="s">
        <v>11</v>
      </c>
      <c r="F154" s="26" t="s">
        <v>32</v>
      </c>
      <c r="G154" s="28" t="s">
        <v>220</v>
      </c>
      <c r="H154" s="28"/>
      <c r="I154" s="70">
        <f t="shared" si="34"/>
        <v>4</v>
      </c>
      <c r="J154" s="70">
        <f t="shared" si="34"/>
        <v>4</v>
      </c>
      <c r="K154" s="70">
        <f t="shared" si="34"/>
        <v>4</v>
      </c>
      <c r="L154" s="111">
        <f t="shared" si="31"/>
        <v>100</v>
      </c>
      <c r="O154" s="70"/>
    </row>
    <row r="155" spans="2:15" s="54" customFormat="1" ht="38.25">
      <c r="B155" s="62"/>
      <c r="C155" s="19" t="s">
        <v>186</v>
      </c>
      <c r="D155" s="53">
        <v>992</v>
      </c>
      <c r="E155" s="26" t="s">
        <v>11</v>
      </c>
      <c r="F155" s="26" t="s">
        <v>32</v>
      </c>
      <c r="G155" s="28" t="s">
        <v>221</v>
      </c>
      <c r="H155" s="28"/>
      <c r="I155" s="70">
        <f t="shared" ref="I155:K156" si="35">I156</f>
        <v>4</v>
      </c>
      <c r="J155" s="70">
        <f t="shared" si="35"/>
        <v>4</v>
      </c>
      <c r="K155" s="70">
        <f t="shared" si="35"/>
        <v>4</v>
      </c>
      <c r="L155" s="111">
        <f t="shared" si="31"/>
        <v>100</v>
      </c>
      <c r="O155" s="70"/>
    </row>
    <row r="156" spans="2:15" ht="25.5">
      <c r="B156" s="62"/>
      <c r="C156" s="19" t="s">
        <v>79</v>
      </c>
      <c r="D156" s="53">
        <v>992</v>
      </c>
      <c r="E156" s="26" t="s">
        <v>11</v>
      </c>
      <c r="F156" s="26" t="s">
        <v>32</v>
      </c>
      <c r="G156" s="28" t="s">
        <v>222</v>
      </c>
      <c r="H156" s="28"/>
      <c r="I156" s="70">
        <f t="shared" si="35"/>
        <v>4</v>
      </c>
      <c r="J156" s="70">
        <f t="shared" si="35"/>
        <v>4</v>
      </c>
      <c r="K156" s="70">
        <f t="shared" si="35"/>
        <v>4</v>
      </c>
      <c r="L156" s="111">
        <f t="shared" si="31"/>
        <v>100</v>
      </c>
      <c r="O156" s="70"/>
    </row>
    <row r="157" spans="2:15" ht="38.25">
      <c r="B157" s="62"/>
      <c r="C157" s="19" t="s">
        <v>274</v>
      </c>
      <c r="D157" s="53">
        <v>992</v>
      </c>
      <c r="E157" s="26" t="s">
        <v>11</v>
      </c>
      <c r="F157" s="26" t="s">
        <v>32</v>
      </c>
      <c r="G157" s="28" t="s">
        <v>222</v>
      </c>
      <c r="H157" s="28" t="s">
        <v>92</v>
      </c>
      <c r="I157" s="70">
        <v>4</v>
      </c>
      <c r="J157" s="70">
        <v>4</v>
      </c>
      <c r="K157" s="70">
        <v>4</v>
      </c>
      <c r="L157" s="111">
        <f t="shared" si="31"/>
        <v>100</v>
      </c>
      <c r="O157" s="70"/>
    </row>
    <row r="158" spans="2:15">
      <c r="B158" s="66"/>
      <c r="C158" s="65" t="s">
        <v>33</v>
      </c>
      <c r="D158" s="59">
        <v>992</v>
      </c>
      <c r="E158" s="63" t="s">
        <v>34</v>
      </c>
      <c r="F158" s="63"/>
      <c r="G158" s="64"/>
      <c r="H158" s="64"/>
      <c r="I158" s="69">
        <f>I168+I159</f>
        <v>14829.09</v>
      </c>
      <c r="J158" s="69">
        <f>J168+J159</f>
        <v>24317.739319999997</v>
      </c>
      <c r="K158" s="69">
        <f>K168+K159</f>
        <v>24317.739319999997</v>
      </c>
      <c r="L158" s="110">
        <f t="shared" si="31"/>
        <v>100</v>
      </c>
      <c r="O158" s="70"/>
    </row>
    <row r="159" spans="2:15">
      <c r="B159" s="62"/>
      <c r="C159" s="58" t="s">
        <v>35</v>
      </c>
      <c r="D159" s="59">
        <v>992</v>
      </c>
      <c r="E159" s="60" t="s">
        <v>34</v>
      </c>
      <c r="F159" s="60" t="s">
        <v>10</v>
      </c>
      <c r="G159" s="61"/>
      <c r="H159" s="61"/>
      <c r="I159" s="69">
        <f>I160</f>
        <v>310</v>
      </c>
      <c r="J159" s="69">
        <f>J160</f>
        <v>559.80773999999997</v>
      </c>
      <c r="K159" s="69">
        <f>K160</f>
        <v>559.80773999999997</v>
      </c>
      <c r="L159" s="110">
        <f t="shared" si="31"/>
        <v>100</v>
      </c>
      <c r="O159" s="70"/>
    </row>
    <row r="160" spans="2:15" ht="39" customHeight="1">
      <c r="B160" s="48"/>
      <c r="C160" s="46" t="s">
        <v>80</v>
      </c>
      <c r="D160" s="53">
        <v>992</v>
      </c>
      <c r="E160" s="25" t="s">
        <v>34</v>
      </c>
      <c r="F160" s="25" t="s">
        <v>10</v>
      </c>
      <c r="G160" s="47">
        <v>6800000000</v>
      </c>
      <c r="H160" s="48"/>
      <c r="I160" s="72">
        <f>I163+I166</f>
        <v>310</v>
      </c>
      <c r="J160" s="72">
        <f>J163+J166</f>
        <v>559.80773999999997</v>
      </c>
      <c r="K160" s="72">
        <f>K163+K166</f>
        <v>559.80773999999997</v>
      </c>
      <c r="L160" s="111">
        <f t="shared" si="31"/>
        <v>100</v>
      </c>
      <c r="O160" s="70"/>
    </row>
    <row r="161" spans="2:15" ht="54" customHeight="1">
      <c r="B161" s="48"/>
      <c r="C161" s="46" t="s">
        <v>189</v>
      </c>
      <c r="D161" s="53">
        <v>992</v>
      </c>
      <c r="E161" s="25" t="s">
        <v>34</v>
      </c>
      <c r="F161" s="25" t="s">
        <v>10</v>
      </c>
      <c r="G161" s="55">
        <v>6810000000</v>
      </c>
      <c r="H161" s="48"/>
      <c r="I161" s="72">
        <f>I162+I165</f>
        <v>310</v>
      </c>
      <c r="J161" s="72">
        <f>J162+J165</f>
        <v>559.80773999999997</v>
      </c>
      <c r="K161" s="72">
        <f>K162+K165</f>
        <v>559.80773999999997</v>
      </c>
      <c r="L161" s="111">
        <f t="shared" si="31"/>
        <v>100</v>
      </c>
      <c r="O161" s="70"/>
    </row>
    <row r="162" spans="2:15" s="54" customFormat="1" ht="27" customHeight="1">
      <c r="B162" s="48"/>
      <c r="C162" s="46" t="s">
        <v>190</v>
      </c>
      <c r="D162" s="53">
        <v>992</v>
      </c>
      <c r="E162" s="25" t="s">
        <v>34</v>
      </c>
      <c r="F162" s="25" t="s">
        <v>10</v>
      </c>
      <c r="G162" s="47">
        <v>6810100000</v>
      </c>
      <c r="H162" s="48"/>
      <c r="I162" s="72">
        <f>I164</f>
        <v>10</v>
      </c>
      <c r="J162" s="72">
        <f>J164</f>
        <v>559.80773999999997</v>
      </c>
      <c r="K162" s="72">
        <f>K164</f>
        <v>559.80773999999997</v>
      </c>
      <c r="L162" s="111">
        <f t="shared" si="31"/>
        <v>100</v>
      </c>
      <c r="O162" s="70"/>
    </row>
    <row r="163" spans="2:15" s="54" customFormat="1" ht="38.25">
      <c r="B163" s="48"/>
      <c r="C163" s="19" t="s">
        <v>137</v>
      </c>
      <c r="D163" s="53">
        <v>992</v>
      </c>
      <c r="E163" s="25" t="s">
        <v>34</v>
      </c>
      <c r="F163" s="25" t="s">
        <v>10</v>
      </c>
      <c r="G163" s="55">
        <v>6810110180</v>
      </c>
      <c r="H163" s="48"/>
      <c r="I163" s="72">
        <f>I164</f>
        <v>10</v>
      </c>
      <c r="J163" s="72">
        <f>J164</f>
        <v>559.80773999999997</v>
      </c>
      <c r="K163" s="72">
        <f>K164</f>
        <v>559.80773999999997</v>
      </c>
      <c r="L163" s="111">
        <f t="shared" si="31"/>
        <v>100</v>
      </c>
      <c r="O163" s="70"/>
    </row>
    <row r="164" spans="2:15" s="54" customFormat="1" ht="42.75" customHeight="1">
      <c r="B164" s="48"/>
      <c r="C164" s="19" t="s">
        <v>274</v>
      </c>
      <c r="D164" s="53">
        <v>992</v>
      </c>
      <c r="E164" s="25" t="s">
        <v>34</v>
      </c>
      <c r="F164" s="25" t="s">
        <v>10</v>
      </c>
      <c r="G164" s="55">
        <v>6810110180</v>
      </c>
      <c r="H164" s="48">
        <v>240</v>
      </c>
      <c r="I164" s="72">
        <v>10</v>
      </c>
      <c r="J164" s="72">
        <f>10+200+200+200-50.19226</f>
        <v>559.80773999999997</v>
      </c>
      <c r="K164" s="72">
        <f>10+200+200+200-50.19226</f>
        <v>559.80773999999997</v>
      </c>
      <c r="L164" s="111">
        <f t="shared" si="31"/>
        <v>100</v>
      </c>
      <c r="O164" s="70"/>
    </row>
    <row r="165" spans="2:15" s="54" customFormat="1" ht="27" customHeight="1">
      <c r="B165" s="48"/>
      <c r="C165" s="46" t="s">
        <v>191</v>
      </c>
      <c r="D165" s="53">
        <v>992</v>
      </c>
      <c r="E165" s="25" t="s">
        <v>34</v>
      </c>
      <c r="F165" s="25" t="s">
        <v>10</v>
      </c>
      <c r="G165" s="55">
        <v>6810200000</v>
      </c>
      <c r="H165" s="48"/>
      <c r="I165" s="72">
        <f t="shared" ref="I165:K166" si="36">I166</f>
        <v>300</v>
      </c>
      <c r="J165" s="72">
        <f t="shared" si="36"/>
        <v>0</v>
      </c>
      <c r="K165" s="72">
        <f t="shared" si="36"/>
        <v>0</v>
      </c>
      <c r="L165" s="111">
        <v>0</v>
      </c>
      <c r="O165" s="70"/>
    </row>
    <row r="166" spans="2:15" s="54" customFormat="1" ht="50.25" customHeight="1">
      <c r="B166" s="48"/>
      <c r="C166" s="19" t="s">
        <v>138</v>
      </c>
      <c r="D166" s="53">
        <v>992</v>
      </c>
      <c r="E166" s="25" t="s">
        <v>34</v>
      </c>
      <c r="F166" s="25" t="s">
        <v>10</v>
      </c>
      <c r="G166" s="55">
        <v>6810210090</v>
      </c>
      <c r="H166" s="48"/>
      <c r="I166" s="72">
        <f t="shared" si="36"/>
        <v>300</v>
      </c>
      <c r="J166" s="72">
        <f t="shared" si="36"/>
        <v>0</v>
      </c>
      <c r="K166" s="72">
        <f t="shared" si="36"/>
        <v>0</v>
      </c>
      <c r="L166" s="111">
        <v>0</v>
      </c>
      <c r="O166" s="70"/>
    </row>
    <row r="167" spans="2:15" s="54" customFormat="1" ht="25.5">
      <c r="B167" s="48"/>
      <c r="C167" s="19" t="s">
        <v>55</v>
      </c>
      <c r="D167" s="53">
        <v>992</v>
      </c>
      <c r="E167" s="25" t="s">
        <v>34</v>
      </c>
      <c r="F167" s="25" t="s">
        <v>10</v>
      </c>
      <c r="G167" s="55">
        <v>6810210090</v>
      </c>
      <c r="H167" s="48">
        <v>240</v>
      </c>
      <c r="I167" s="72">
        <v>300</v>
      </c>
      <c r="J167" s="72">
        <f>300+200-300-200</f>
        <v>0</v>
      </c>
      <c r="K167" s="72">
        <f>300+200-300-200</f>
        <v>0</v>
      </c>
      <c r="L167" s="111">
        <v>0</v>
      </c>
      <c r="O167" s="70"/>
    </row>
    <row r="168" spans="2:15" s="54" customFormat="1">
      <c r="B168" s="48"/>
      <c r="C168" s="65" t="s">
        <v>36</v>
      </c>
      <c r="D168" s="59">
        <v>992</v>
      </c>
      <c r="E168" s="63" t="s">
        <v>34</v>
      </c>
      <c r="F168" s="63" t="s">
        <v>24</v>
      </c>
      <c r="G168" s="63"/>
      <c r="H168" s="66"/>
      <c r="I168" s="92">
        <f>I169+I188</f>
        <v>14519.09</v>
      </c>
      <c r="J168" s="92">
        <f>J169+J185</f>
        <v>23757.931579999997</v>
      </c>
      <c r="K168" s="92">
        <f>K169+K185</f>
        <v>23757.931579999997</v>
      </c>
      <c r="L168" s="110">
        <f t="shared" si="31"/>
        <v>100</v>
      </c>
      <c r="O168" s="70"/>
    </row>
    <row r="169" spans="2:15" s="54" customFormat="1" ht="63.75">
      <c r="B169" s="48"/>
      <c r="C169" s="46" t="s">
        <v>81</v>
      </c>
      <c r="D169" s="53">
        <v>992</v>
      </c>
      <c r="E169" s="26" t="s">
        <v>34</v>
      </c>
      <c r="F169" s="26" t="s">
        <v>24</v>
      </c>
      <c r="G169" s="47">
        <v>6000000000</v>
      </c>
      <c r="H169" s="48"/>
      <c r="I169" s="72">
        <f>I170+I175+I181</f>
        <v>12519.09</v>
      </c>
      <c r="J169" s="72">
        <f>J170+J175+J181</f>
        <v>22585.048579999995</v>
      </c>
      <c r="K169" s="72">
        <f>K170+K175+K181</f>
        <v>22585.048579999995</v>
      </c>
      <c r="L169" s="111">
        <f t="shared" si="31"/>
        <v>100</v>
      </c>
      <c r="O169" s="69"/>
    </row>
    <row r="170" spans="2:15" s="54" customFormat="1">
      <c r="B170" s="62"/>
      <c r="C170" s="56" t="s">
        <v>255</v>
      </c>
      <c r="D170" s="53">
        <v>992</v>
      </c>
      <c r="E170" s="26" t="s">
        <v>34</v>
      </c>
      <c r="F170" s="26" t="s">
        <v>24</v>
      </c>
      <c r="G170" s="52" t="s">
        <v>256</v>
      </c>
      <c r="H170" s="52"/>
      <c r="I170" s="72">
        <f t="shared" ref="I170:K171" si="37">I171</f>
        <v>1619.3</v>
      </c>
      <c r="J170" s="72">
        <f t="shared" si="37"/>
        <v>1659.40218</v>
      </c>
      <c r="K170" s="72">
        <f t="shared" si="37"/>
        <v>1659.40218</v>
      </c>
      <c r="L170" s="111">
        <f t="shared" si="31"/>
        <v>100</v>
      </c>
      <c r="O170" s="70"/>
    </row>
    <row r="171" spans="2:15" s="54" customFormat="1" ht="30.75" customHeight="1">
      <c r="B171" s="62"/>
      <c r="C171" s="56" t="s">
        <v>257</v>
      </c>
      <c r="D171" s="53">
        <v>992</v>
      </c>
      <c r="E171" s="26" t="s">
        <v>34</v>
      </c>
      <c r="F171" s="26" t="s">
        <v>24</v>
      </c>
      <c r="G171" s="52" t="s">
        <v>258</v>
      </c>
      <c r="H171" s="52"/>
      <c r="I171" s="70">
        <f t="shared" si="37"/>
        <v>1619.3</v>
      </c>
      <c r="J171" s="70">
        <f t="shared" si="37"/>
        <v>1659.40218</v>
      </c>
      <c r="K171" s="70">
        <f t="shared" si="37"/>
        <v>1659.40218</v>
      </c>
      <c r="L171" s="111">
        <f t="shared" si="31"/>
        <v>100</v>
      </c>
      <c r="O171" s="72"/>
    </row>
    <row r="172" spans="2:15" s="54" customFormat="1" ht="29.25" customHeight="1">
      <c r="B172" s="62"/>
      <c r="C172" s="56" t="s">
        <v>259</v>
      </c>
      <c r="D172" s="53">
        <v>992</v>
      </c>
      <c r="E172" s="26" t="s">
        <v>34</v>
      </c>
      <c r="F172" s="26" t="s">
        <v>24</v>
      </c>
      <c r="G172" s="52" t="s">
        <v>260</v>
      </c>
      <c r="H172" s="52"/>
      <c r="I172" s="70">
        <f>I173+I174</f>
        <v>1619.3</v>
      </c>
      <c r="J172" s="70">
        <f>J173+J174</f>
        <v>1659.40218</v>
      </c>
      <c r="K172" s="70">
        <f>K173+K174</f>
        <v>1659.40218</v>
      </c>
      <c r="L172" s="111">
        <f t="shared" si="31"/>
        <v>100</v>
      </c>
      <c r="O172" s="72"/>
    </row>
    <row r="173" spans="2:15" s="54" customFormat="1" ht="38.25">
      <c r="B173" s="62"/>
      <c r="C173" s="19" t="s">
        <v>274</v>
      </c>
      <c r="D173" s="53">
        <v>992</v>
      </c>
      <c r="E173" s="26" t="s">
        <v>34</v>
      </c>
      <c r="F173" s="26" t="s">
        <v>24</v>
      </c>
      <c r="G173" s="52" t="s">
        <v>260</v>
      </c>
      <c r="H173" s="52" t="s">
        <v>92</v>
      </c>
      <c r="I173" s="70">
        <v>1619.2</v>
      </c>
      <c r="J173" s="70">
        <f>1619.2+66+0.1+9-34.89782</f>
        <v>1659.40218</v>
      </c>
      <c r="K173" s="70">
        <f>1619.2+66+0.1+9-34.89782</f>
        <v>1659.40218</v>
      </c>
      <c r="L173" s="111">
        <f t="shared" si="31"/>
        <v>100</v>
      </c>
      <c r="O173" s="72"/>
    </row>
    <row r="174" spans="2:15" s="54" customFormat="1" ht="16.5" customHeight="1">
      <c r="B174" s="62"/>
      <c r="C174" s="25" t="s">
        <v>58</v>
      </c>
      <c r="D174" s="53">
        <v>992</v>
      </c>
      <c r="E174" s="26" t="s">
        <v>34</v>
      </c>
      <c r="F174" s="26" t="s">
        <v>24</v>
      </c>
      <c r="G174" s="52" t="s">
        <v>260</v>
      </c>
      <c r="H174" s="52" t="s">
        <v>93</v>
      </c>
      <c r="I174" s="70">
        <v>0.1</v>
      </c>
      <c r="J174" s="70">
        <f>0.1-0.1</f>
        <v>0</v>
      </c>
      <c r="K174" s="70">
        <f>0.1-0.1</f>
        <v>0</v>
      </c>
      <c r="L174" s="111">
        <v>0</v>
      </c>
      <c r="O174" s="72"/>
    </row>
    <row r="175" spans="2:15" s="54" customFormat="1" ht="17.25" customHeight="1">
      <c r="B175" s="62"/>
      <c r="C175" s="19" t="s">
        <v>261</v>
      </c>
      <c r="D175" s="53"/>
      <c r="E175" s="26" t="s">
        <v>34</v>
      </c>
      <c r="F175" s="26" t="s">
        <v>24</v>
      </c>
      <c r="G175" s="52" t="s">
        <v>262</v>
      </c>
      <c r="H175" s="52"/>
      <c r="I175" s="70">
        <f>I176</f>
        <v>1378.2180000000001</v>
      </c>
      <c r="J175" s="70">
        <f>J176</f>
        <v>10219.641399999999</v>
      </c>
      <c r="K175" s="70">
        <f>K176</f>
        <v>10219.641399999999</v>
      </c>
      <c r="L175" s="111">
        <f t="shared" si="31"/>
        <v>100</v>
      </c>
      <c r="O175" s="72"/>
    </row>
    <row r="176" spans="2:15" s="54" customFormat="1" ht="39.75" customHeight="1">
      <c r="B176" s="62"/>
      <c r="C176" s="19" t="s">
        <v>192</v>
      </c>
      <c r="D176" s="53">
        <v>992</v>
      </c>
      <c r="E176" s="26" t="s">
        <v>34</v>
      </c>
      <c r="F176" s="26" t="s">
        <v>24</v>
      </c>
      <c r="G176" s="52" t="s">
        <v>263</v>
      </c>
      <c r="H176" s="52"/>
      <c r="I176" s="70">
        <f>I178+I180</f>
        <v>1378.2180000000001</v>
      </c>
      <c r="J176" s="70">
        <f>J178+J180</f>
        <v>10219.641399999999</v>
      </c>
      <c r="K176" s="70">
        <f>K178+K180</f>
        <v>10219.641399999999</v>
      </c>
      <c r="L176" s="111">
        <f t="shared" si="31"/>
        <v>100</v>
      </c>
      <c r="O176" s="72"/>
    </row>
    <row r="177" spans="2:15" s="54" customFormat="1" ht="26.25" customHeight="1">
      <c r="B177" s="62"/>
      <c r="C177" s="19" t="s">
        <v>236</v>
      </c>
      <c r="D177" s="53">
        <v>992</v>
      </c>
      <c r="E177" s="26" t="s">
        <v>34</v>
      </c>
      <c r="F177" s="26" t="s">
        <v>24</v>
      </c>
      <c r="G177" s="52" t="s">
        <v>264</v>
      </c>
      <c r="H177" s="52"/>
      <c r="I177" s="70">
        <f>I178</f>
        <v>1078.2180000000001</v>
      </c>
      <c r="J177" s="70">
        <f>J178</f>
        <v>9691.4463999999989</v>
      </c>
      <c r="K177" s="70">
        <f>K178</f>
        <v>9691.4463999999989</v>
      </c>
      <c r="L177" s="111">
        <f t="shared" si="31"/>
        <v>100</v>
      </c>
      <c r="O177" s="72"/>
    </row>
    <row r="178" spans="2:15" s="54" customFormat="1" ht="44.25" customHeight="1">
      <c r="B178" s="62"/>
      <c r="C178" s="19" t="s">
        <v>274</v>
      </c>
      <c r="D178" s="53">
        <v>992</v>
      </c>
      <c r="E178" s="26" t="s">
        <v>34</v>
      </c>
      <c r="F178" s="26" t="s">
        <v>24</v>
      </c>
      <c r="G178" s="52" t="s">
        <v>264</v>
      </c>
      <c r="H178" s="52" t="s">
        <v>92</v>
      </c>
      <c r="I178" s="70">
        <v>1078.2180000000001</v>
      </c>
      <c r="J178" s="70">
        <f>1078.218+6055.42087+2.3+450-96+451.2+600+300+0.00744+588.53199+1.2+209.20129+51.36681</f>
        <v>9691.4463999999989</v>
      </c>
      <c r="K178" s="70">
        <f>1078.218+6055.42087+2.3+450-96+451.2+600+300+0.00744+588.53199+1.2+209.20129+51.36681</f>
        <v>9691.4463999999989</v>
      </c>
      <c r="L178" s="111">
        <f t="shared" si="31"/>
        <v>100</v>
      </c>
      <c r="O178" s="72"/>
    </row>
    <row r="179" spans="2:15" s="54" customFormat="1" ht="18" customHeight="1">
      <c r="B179" s="62"/>
      <c r="C179" s="19" t="s">
        <v>294</v>
      </c>
      <c r="D179" s="53">
        <v>992</v>
      </c>
      <c r="E179" s="26" t="s">
        <v>34</v>
      </c>
      <c r="F179" s="26" t="s">
        <v>24</v>
      </c>
      <c r="G179" s="52" t="s">
        <v>296</v>
      </c>
      <c r="H179" s="52"/>
      <c r="I179" s="70">
        <f>I180</f>
        <v>300</v>
      </c>
      <c r="J179" s="70">
        <f>J180</f>
        <v>528.19499999999994</v>
      </c>
      <c r="K179" s="70">
        <f>K180</f>
        <v>528.19499999999994</v>
      </c>
      <c r="L179" s="111">
        <f t="shared" si="31"/>
        <v>100</v>
      </c>
      <c r="O179" s="72"/>
    </row>
    <row r="180" spans="2:15" s="54" customFormat="1" ht="39" customHeight="1">
      <c r="B180" s="62"/>
      <c r="C180" s="19" t="s">
        <v>274</v>
      </c>
      <c r="D180" s="53">
        <v>992</v>
      </c>
      <c r="E180" s="26" t="s">
        <v>34</v>
      </c>
      <c r="F180" s="26" t="s">
        <v>24</v>
      </c>
      <c r="G180" s="52" t="s">
        <v>296</v>
      </c>
      <c r="H180" s="52" t="s">
        <v>92</v>
      </c>
      <c r="I180" s="70">
        <v>300</v>
      </c>
      <c r="J180" s="70">
        <f>300+198.195+30</f>
        <v>528.19499999999994</v>
      </c>
      <c r="K180" s="70">
        <f>300+198.195+30</f>
        <v>528.19499999999994</v>
      </c>
      <c r="L180" s="111">
        <f t="shared" si="31"/>
        <v>100</v>
      </c>
      <c r="O180" s="72"/>
    </row>
    <row r="181" spans="2:15" s="54" customFormat="1" ht="51.75" customHeight="1">
      <c r="B181" s="62"/>
      <c r="C181" s="19" t="s">
        <v>297</v>
      </c>
      <c r="D181" s="53">
        <v>992</v>
      </c>
      <c r="E181" s="26" t="s">
        <v>34</v>
      </c>
      <c r="F181" s="26" t="s">
        <v>24</v>
      </c>
      <c r="G181" s="47">
        <v>6030000000</v>
      </c>
      <c r="H181" s="52"/>
      <c r="I181" s="70">
        <f t="shared" ref="I181:K183" si="38">I182</f>
        <v>9521.5720000000001</v>
      </c>
      <c r="J181" s="70">
        <f t="shared" si="38"/>
        <v>10706.004999999999</v>
      </c>
      <c r="K181" s="70">
        <f t="shared" si="38"/>
        <v>10706.004999999999</v>
      </c>
      <c r="L181" s="111">
        <f t="shared" si="31"/>
        <v>100</v>
      </c>
      <c r="O181" s="72"/>
    </row>
    <row r="182" spans="2:15" s="54" customFormat="1" ht="38.25">
      <c r="B182" s="62"/>
      <c r="C182" s="19" t="s">
        <v>237</v>
      </c>
      <c r="D182" s="53">
        <v>992</v>
      </c>
      <c r="E182" s="26" t="s">
        <v>34</v>
      </c>
      <c r="F182" s="26" t="s">
        <v>24</v>
      </c>
      <c r="G182" s="47">
        <v>6030100000</v>
      </c>
      <c r="H182" s="52"/>
      <c r="I182" s="70">
        <f t="shared" si="38"/>
        <v>9521.5720000000001</v>
      </c>
      <c r="J182" s="70">
        <f t="shared" si="38"/>
        <v>10706.004999999999</v>
      </c>
      <c r="K182" s="70">
        <f t="shared" si="38"/>
        <v>10706.004999999999</v>
      </c>
      <c r="L182" s="111">
        <f t="shared" si="31"/>
        <v>100</v>
      </c>
      <c r="O182" s="70"/>
    </row>
    <row r="183" spans="2:15" s="54" customFormat="1" ht="25.5">
      <c r="B183" s="62"/>
      <c r="C183" s="25" t="s">
        <v>51</v>
      </c>
      <c r="D183" s="53">
        <v>992</v>
      </c>
      <c r="E183" s="26" t="s">
        <v>34</v>
      </c>
      <c r="F183" s="26" t="s">
        <v>24</v>
      </c>
      <c r="G183" s="47">
        <v>6030100590</v>
      </c>
      <c r="H183" s="52"/>
      <c r="I183" s="70">
        <f t="shared" si="38"/>
        <v>9521.5720000000001</v>
      </c>
      <c r="J183" s="70">
        <f t="shared" si="38"/>
        <v>10706.004999999999</v>
      </c>
      <c r="K183" s="70">
        <f t="shared" si="38"/>
        <v>10706.004999999999</v>
      </c>
      <c r="L183" s="111">
        <f t="shared" si="31"/>
        <v>100</v>
      </c>
      <c r="O183" s="70"/>
    </row>
    <row r="184" spans="2:15" s="54" customFormat="1">
      <c r="B184" s="62"/>
      <c r="C184" s="19" t="s">
        <v>238</v>
      </c>
      <c r="D184" s="53">
        <v>992</v>
      </c>
      <c r="E184" s="26" t="s">
        <v>34</v>
      </c>
      <c r="F184" s="26" t="s">
        <v>24</v>
      </c>
      <c r="G184" s="47">
        <v>6030100590</v>
      </c>
      <c r="H184" s="52" t="s">
        <v>95</v>
      </c>
      <c r="I184" s="71">
        <v>9521.5720000000001</v>
      </c>
      <c r="J184" s="71">
        <f>9521.572+121.633+381.8+681</f>
        <v>10706.004999999999</v>
      </c>
      <c r="K184" s="71">
        <f>9521.572+121.633+381.8+681</f>
        <v>10706.004999999999</v>
      </c>
      <c r="L184" s="111">
        <f t="shared" si="31"/>
        <v>100</v>
      </c>
      <c r="O184" s="70"/>
    </row>
    <row r="185" spans="2:15" s="54" customFormat="1" ht="41.25" customHeight="1">
      <c r="B185" s="62"/>
      <c r="C185" s="19" t="s">
        <v>225</v>
      </c>
      <c r="D185" s="53">
        <v>992</v>
      </c>
      <c r="E185" s="26" t="s">
        <v>34</v>
      </c>
      <c r="F185" s="26" t="s">
        <v>24</v>
      </c>
      <c r="G185" s="52" t="s">
        <v>265</v>
      </c>
      <c r="H185" s="52"/>
      <c r="I185" s="70">
        <f t="shared" ref="I185:K186" si="39">I186</f>
        <v>2000</v>
      </c>
      <c r="J185" s="70">
        <f t="shared" si="39"/>
        <v>1172.883</v>
      </c>
      <c r="K185" s="70">
        <f t="shared" si="39"/>
        <v>1172.883</v>
      </c>
      <c r="L185" s="111">
        <f t="shared" si="31"/>
        <v>100</v>
      </c>
      <c r="O185" s="70"/>
    </row>
    <row r="186" spans="2:15" s="54" customFormat="1" ht="51">
      <c r="B186" s="62"/>
      <c r="C186" s="19" t="s">
        <v>226</v>
      </c>
      <c r="D186" s="53">
        <v>992</v>
      </c>
      <c r="E186" s="26" t="s">
        <v>34</v>
      </c>
      <c r="F186" s="26" t="s">
        <v>24</v>
      </c>
      <c r="G186" s="52" t="s">
        <v>194</v>
      </c>
      <c r="H186" s="52"/>
      <c r="I186" s="70">
        <f t="shared" si="39"/>
        <v>2000</v>
      </c>
      <c r="J186" s="70">
        <f t="shared" si="39"/>
        <v>1172.883</v>
      </c>
      <c r="K186" s="70">
        <f t="shared" si="39"/>
        <v>1172.883</v>
      </c>
      <c r="L186" s="111">
        <f t="shared" si="31"/>
        <v>100</v>
      </c>
      <c r="O186" s="70"/>
    </row>
    <row r="187" spans="2:15" s="54" customFormat="1" ht="25.5">
      <c r="B187" s="62"/>
      <c r="C187" s="19" t="s">
        <v>227</v>
      </c>
      <c r="D187" s="53">
        <v>992</v>
      </c>
      <c r="E187" s="26" t="s">
        <v>34</v>
      </c>
      <c r="F187" s="26" t="s">
        <v>24</v>
      </c>
      <c r="G187" s="52" t="s">
        <v>195</v>
      </c>
      <c r="H187" s="52"/>
      <c r="I187" s="70">
        <f>I189</f>
        <v>2000</v>
      </c>
      <c r="J187" s="70">
        <f>J189</f>
        <v>1172.883</v>
      </c>
      <c r="K187" s="70">
        <f>K189</f>
        <v>1172.883</v>
      </c>
      <c r="L187" s="111">
        <f t="shared" si="31"/>
        <v>100</v>
      </c>
      <c r="O187" s="70"/>
    </row>
    <row r="188" spans="2:15" s="54" customFormat="1" ht="38.25">
      <c r="B188" s="62"/>
      <c r="C188" s="19" t="s">
        <v>239</v>
      </c>
      <c r="D188" s="53">
        <v>992</v>
      </c>
      <c r="E188" s="26" t="s">
        <v>34</v>
      </c>
      <c r="F188" s="26" t="s">
        <v>24</v>
      </c>
      <c r="G188" s="52" t="s">
        <v>266</v>
      </c>
      <c r="H188" s="52"/>
      <c r="I188" s="70">
        <f>I189</f>
        <v>2000</v>
      </c>
      <c r="J188" s="70">
        <f>J189</f>
        <v>1172.883</v>
      </c>
      <c r="K188" s="70">
        <f>K189</f>
        <v>1172.883</v>
      </c>
      <c r="L188" s="111">
        <f t="shared" si="31"/>
        <v>100</v>
      </c>
      <c r="O188" s="70"/>
    </row>
    <row r="189" spans="2:15" s="54" customFormat="1" ht="38.25">
      <c r="B189" s="62"/>
      <c r="C189" s="19" t="s">
        <v>274</v>
      </c>
      <c r="D189" s="53">
        <v>992</v>
      </c>
      <c r="E189" s="26" t="s">
        <v>34</v>
      </c>
      <c r="F189" s="26" t="s">
        <v>24</v>
      </c>
      <c r="G189" s="52" t="s">
        <v>266</v>
      </c>
      <c r="H189" s="52" t="s">
        <v>92</v>
      </c>
      <c r="I189" s="70">
        <v>2000</v>
      </c>
      <c r="J189" s="70">
        <f>2000-600+300-397.117-110-20</f>
        <v>1172.883</v>
      </c>
      <c r="K189" s="70">
        <f>2000-600+300-397.117-110-20</f>
        <v>1172.883</v>
      </c>
      <c r="L189" s="111">
        <f t="shared" si="31"/>
        <v>100</v>
      </c>
      <c r="O189" s="70"/>
    </row>
    <row r="190" spans="2:15" s="54" customFormat="1" ht="19.5" customHeight="1">
      <c r="B190" s="87"/>
      <c r="C190" s="65" t="s">
        <v>37</v>
      </c>
      <c r="D190" s="59">
        <v>992</v>
      </c>
      <c r="E190" s="63" t="s">
        <v>38</v>
      </c>
      <c r="F190" s="63"/>
      <c r="G190" s="63"/>
      <c r="H190" s="64"/>
      <c r="I190" s="69">
        <f t="shared" ref="I190:K191" si="40">I191</f>
        <v>140</v>
      </c>
      <c r="J190" s="69">
        <f t="shared" si="40"/>
        <v>62.186549999999997</v>
      </c>
      <c r="K190" s="69">
        <f t="shared" si="40"/>
        <v>62.186549999999997</v>
      </c>
      <c r="L190" s="110">
        <f t="shared" si="31"/>
        <v>100</v>
      </c>
      <c r="O190" s="70"/>
    </row>
    <row r="191" spans="2:15" s="54" customFormat="1">
      <c r="B191" s="48"/>
      <c r="C191" s="65" t="s">
        <v>240</v>
      </c>
      <c r="D191" s="59">
        <v>992</v>
      </c>
      <c r="E191" s="63" t="s">
        <v>38</v>
      </c>
      <c r="F191" s="63" t="s">
        <v>38</v>
      </c>
      <c r="G191" s="63"/>
      <c r="H191" s="64"/>
      <c r="I191" s="69">
        <f t="shared" si="40"/>
        <v>140</v>
      </c>
      <c r="J191" s="69">
        <f t="shared" si="40"/>
        <v>62.186549999999997</v>
      </c>
      <c r="K191" s="69">
        <f t="shared" si="40"/>
        <v>62.186549999999997</v>
      </c>
      <c r="L191" s="110">
        <f t="shared" si="31"/>
        <v>100</v>
      </c>
      <c r="O191" s="70"/>
    </row>
    <row r="192" spans="2:15" s="54" customFormat="1" ht="38.25">
      <c r="B192" s="48"/>
      <c r="C192" s="49" t="s">
        <v>82</v>
      </c>
      <c r="D192" s="53">
        <v>992</v>
      </c>
      <c r="E192" s="26" t="s">
        <v>38</v>
      </c>
      <c r="F192" s="26" t="s">
        <v>38</v>
      </c>
      <c r="G192" s="28" t="s">
        <v>197</v>
      </c>
      <c r="H192" s="28"/>
      <c r="I192" s="70">
        <f>I194</f>
        <v>140</v>
      </c>
      <c r="J192" s="70">
        <f>J194</f>
        <v>62.186549999999997</v>
      </c>
      <c r="K192" s="70">
        <f>K194</f>
        <v>62.186549999999997</v>
      </c>
      <c r="L192" s="111">
        <f t="shared" si="31"/>
        <v>100</v>
      </c>
      <c r="O192" s="70"/>
    </row>
    <row r="193" spans="2:15" s="54" customFormat="1" ht="38.25">
      <c r="B193" s="48"/>
      <c r="C193" s="49" t="s">
        <v>193</v>
      </c>
      <c r="D193" s="53">
        <v>992</v>
      </c>
      <c r="E193" s="26" t="s">
        <v>38</v>
      </c>
      <c r="F193" s="26" t="s">
        <v>38</v>
      </c>
      <c r="G193" s="28" t="s">
        <v>198</v>
      </c>
      <c r="H193" s="28"/>
      <c r="I193" s="70">
        <f t="shared" ref="I193:K195" si="41">I194</f>
        <v>140</v>
      </c>
      <c r="J193" s="70">
        <f t="shared" si="41"/>
        <v>62.186549999999997</v>
      </c>
      <c r="K193" s="70">
        <f t="shared" si="41"/>
        <v>62.186549999999997</v>
      </c>
      <c r="L193" s="111">
        <f t="shared" si="31"/>
        <v>100</v>
      </c>
      <c r="O193" s="70"/>
    </row>
    <row r="194" spans="2:15" s="54" customFormat="1" ht="51">
      <c r="B194" s="48"/>
      <c r="C194" s="49" t="s">
        <v>241</v>
      </c>
      <c r="D194" s="53">
        <v>992</v>
      </c>
      <c r="E194" s="26" t="s">
        <v>38</v>
      </c>
      <c r="F194" s="26" t="s">
        <v>38</v>
      </c>
      <c r="G194" s="28" t="s">
        <v>199</v>
      </c>
      <c r="H194" s="28"/>
      <c r="I194" s="70">
        <f t="shared" si="41"/>
        <v>140</v>
      </c>
      <c r="J194" s="70">
        <f t="shared" si="41"/>
        <v>62.186549999999997</v>
      </c>
      <c r="K194" s="70">
        <f t="shared" si="41"/>
        <v>62.186549999999997</v>
      </c>
      <c r="L194" s="111">
        <f t="shared" si="31"/>
        <v>100</v>
      </c>
      <c r="O194" s="70"/>
    </row>
    <row r="195" spans="2:15" s="54" customFormat="1" ht="33" customHeight="1">
      <c r="B195" s="48"/>
      <c r="C195" s="49" t="s">
        <v>83</v>
      </c>
      <c r="D195" s="53">
        <v>992</v>
      </c>
      <c r="E195" s="26" t="s">
        <v>38</v>
      </c>
      <c r="F195" s="26" t="s">
        <v>38</v>
      </c>
      <c r="G195" s="28" t="s">
        <v>267</v>
      </c>
      <c r="H195" s="28"/>
      <c r="I195" s="70">
        <f t="shared" si="41"/>
        <v>140</v>
      </c>
      <c r="J195" s="70">
        <f t="shared" si="41"/>
        <v>62.186549999999997</v>
      </c>
      <c r="K195" s="70">
        <f t="shared" si="41"/>
        <v>62.186549999999997</v>
      </c>
      <c r="L195" s="111">
        <f t="shared" si="31"/>
        <v>100</v>
      </c>
      <c r="O195" s="71"/>
    </row>
    <row r="196" spans="2:15" s="54" customFormat="1">
      <c r="B196" s="48"/>
      <c r="C196" s="19" t="s">
        <v>84</v>
      </c>
      <c r="D196" s="53">
        <v>992</v>
      </c>
      <c r="E196" s="26" t="s">
        <v>38</v>
      </c>
      <c r="F196" s="26" t="s">
        <v>38</v>
      </c>
      <c r="G196" s="28" t="s">
        <v>267</v>
      </c>
      <c r="H196" s="28" t="s">
        <v>95</v>
      </c>
      <c r="I196" s="70">
        <v>140</v>
      </c>
      <c r="J196" s="70">
        <f>140-77.81345</f>
        <v>62.186549999999997</v>
      </c>
      <c r="K196" s="70">
        <f>140-77.81345</f>
        <v>62.186549999999997</v>
      </c>
      <c r="L196" s="111">
        <f t="shared" si="31"/>
        <v>100</v>
      </c>
      <c r="O196" s="86"/>
    </row>
    <row r="197" spans="2:15" s="54" customFormat="1">
      <c r="B197" s="66"/>
      <c r="C197" s="65" t="s">
        <v>39</v>
      </c>
      <c r="D197" s="59">
        <v>992</v>
      </c>
      <c r="E197" s="63" t="s">
        <v>40</v>
      </c>
      <c r="F197" s="63"/>
      <c r="G197" s="64"/>
      <c r="H197" s="64"/>
      <c r="I197" s="69">
        <f>I198</f>
        <v>7218.7430000000004</v>
      </c>
      <c r="J197" s="69">
        <f>J198</f>
        <v>7347.8433900000009</v>
      </c>
      <c r="K197" s="69">
        <f>K198</f>
        <v>7347.8433900000009</v>
      </c>
      <c r="L197" s="110">
        <f t="shared" si="31"/>
        <v>100</v>
      </c>
      <c r="O197" s="86"/>
    </row>
    <row r="198" spans="2:15" s="54" customFormat="1">
      <c r="B198" s="48"/>
      <c r="C198" s="65" t="s">
        <v>41</v>
      </c>
      <c r="D198" s="59">
        <v>992</v>
      </c>
      <c r="E198" s="63" t="s">
        <v>40</v>
      </c>
      <c r="F198" s="63" t="s">
        <v>8</v>
      </c>
      <c r="G198" s="64"/>
      <c r="H198" s="64"/>
      <c r="I198" s="69">
        <f>I199+I210+I215</f>
        <v>7218.7430000000004</v>
      </c>
      <c r="J198" s="69">
        <f>J199+J215+J210</f>
        <v>7347.8433900000009</v>
      </c>
      <c r="K198" s="69">
        <f>K199+K215+K210</f>
        <v>7347.8433900000009</v>
      </c>
      <c r="L198" s="110">
        <f t="shared" si="31"/>
        <v>100</v>
      </c>
      <c r="O198" s="86"/>
    </row>
    <row r="199" spans="2:15" ht="40.5" customHeight="1">
      <c r="B199" s="48"/>
      <c r="C199" s="19" t="s">
        <v>85</v>
      </c>
      <c r="D199" s="53">
        <v>992</v>
      </c>
      <c r="E199" s="26" t="s">
        <v>40</v>
      </c>
      <c r="F199" s="26" t="s">
        <v>8</v>
      </c>
      <c r="G199" s="28" t="s">
        <v>228</v>
      </c>
      <c r="H199" s="28"/>
      <c r="I199" s="70">
        <f>I200+I204</f>
        <v>6818.7430000000004</v>
      </c>
      <c r="J199" s="70">
        <f>J200+J204</f>
        <v>6863.8010900000008</v>
      </c>
      <c r="K199" s="70">
        <f>K200+K204</f>
        <v>6863.8010900000008</v>
      </c>
      <c r="L199" s="111">
        <f t="shared" si="31"/>
        <v>100</v>
      </c>
      <c r="O199" s="70"/>
    </row>
    <row r="200" spans="2:15" ht="38.25">
      <c r="B200" s="48"/>
      <c r="C200" s="19" t="s">
        <v>86</v>
      </c>
      <c r="D200" s="53">
        <v>992</v>
      </c>
      <c r="E200" s="26" t="s">
        <v>40</v>
      </c>
      <c r="F200" s="26" t="s">
        <v>8</v>
      </c>
      <c r="G200" s="28" t="s">
        <v>229</v>
      </c>
      <c r="H200" s="28"/>
      <c r="I200" s="70">
        <f t="shared" ref="I200:K202" si="42">I201</f>
        <v>6788.7430000000004</v>
      </c>
      <c r="J200" s="70">
        <f t="shared" si="42"/>
        <v>6383.8010900000008</v>
      </c>
      <c r="K200" s="70">
        <f t="shared" si="42"/>
        <v>6383.8010900000008</v>
      </c>
      <c r="L200" s="111">
        <f t="shared" si="31"/>
        <v>100</v>
      </c>
      <c r="O200" s="70"/>
    </row>
    <row r="201" spans="2:15" ht="51">
      <c r="B201" s="48"/>
      <c r="C201" s="19" t="s">
        <v>196</v>
      </c>
      <c r="D201" s="53">
        <v>992</v>
      </c>
      <c r="E201" s="26" t="s">
        <v>40</v>
      </c>
      <c r="F201" s="26" t="s">
        <v>8</v>
      </c>
      <c r="G201" s="28" t="s">
        <v>230</v>
      </c>
      <c r="H201" s="28"/>
      <c r="I201" s="70">
        <f t="shared" si="42"/>
        <v>6788.7430000000004</v>
      </c>
      <c r="J201" s="70">
        <f t="shared" si="42"/>
        <v>6383.8010900000008</v>
      </c>
      <c r="K201" s="70">
        <f t="shared" si="42"/>
        <v>6383.8010900000008</v>
      </c>
      <c r="L201" s="111">
        <f t="shared" si="31"/>
        <v>100</v>
      </c>
      <c r="O201" s="70"/>
    </row>
    <row r="202" spans="2:15" ht="33" customHeight="1">
      <c r="B202" s="48"/>
      <c r="C202" s="46" t="s">
        <v>51</v>
      </c>
      <c r="D202" s="53">
        <v>992</v>
      </c>
      <c r="E202" s="26" t="s">
        <v>40</v>
      </c>
      <c r="F202" s="26" t="s">
        <v>8</v>
      </c>
      <c r="G202" s="28" t="s">
        <v>268</v>
      </c>
      <c r="H202" s="28"/>
      <c r="I202" s="70">
        <f t="shared" si="42"/>
        <v>6788.7430000000004</v>
      </c>
      <c r="J202" s="70">
        <f t="shared" si="42"/>
        <v>6383.8010900000008</v>
      </c>
      <c r="K202" s="70">
        <f t="shared" si="42"/>
        <v>6383.8010900000008</v>
      </c>
      <c r="L202" s="111">
        <f t="shared" si="31"/>
        <v>100</v>
      </c>
      <c r="O202" s="70"/>
    </row>
    <row r="203" spans="2:15" ht="17.25" customHeight="1">
      <c r="B203" s="48"/>
      <c r="C203" s="19" t="s">
        <v>84</v>
      </c>
      <c r="D203" s="53">
        <v>992</v>
      </c>
      <c r="E203" s="26" t="s">
        <v>40</v>
      </c>
      <c r="F203" s="26" t="s">
        <v>8</v>
      </c>
      <c r="G203" s="28" t="s">
        <v>268</v>
      </c>
      <c r="H203" s="28" t="s">
        <v>95</v>
      </c>
      <c r="I203" s="70">
        <v>6788.7430000000004</v>
      </c>
      <c r="J203" s="70">
        <f>6788.743-141-263.94191</f>
        <v>6383.8010900000008</v>
      </c>
      <c r="K203" s="70">
        <f>6788.743-141-263.94191</f>
        <v>6383.8010900000008</v>
      </c>
      <c r="L203" s="111">
        <f t="shared" si="31"/>
        <v>100</v>
      </c>
      <c r="O203" s="70"/>
    </row>
    <row r="204" spans="2:15">
      <c r="B204" s="48"/>
      <c r="C204" s="19" t="s">
        <v>306</v>
      </c>
      <c r="D204" s="53">
        <v>992</v>
      </c>
      <c r="E204" s="26" t="s">
        <v>40</v>
      </c>
      <c r="F204" s="26" t="s">
        <v>8</v>
      </c>
      <c r="G204" s="28" t="s">
        <v>269</v>
      </c>
      <c r="H204" s="28"/>
      <c r="I204" s="70">
        <f>I205+I208</f>
        <v>30</v>
      </c>
      <c r="J204" s="70">
        <f>J205</f>
        <v>480</v>
      </c>
      <c r="K204" s="70">
        <f>K205</f>
        <v>480</v>
      </c>
      <c r="L204" s="111">
        <f t="shared" si="31"/>
        <v>100</v>
      </c>
      <c r="O204" s="69"/>
    </row>
    <row r="205" spans="2:15" ht="25.5">
      <c r="B205" s="48"/>
      <c r="C205" s="19" t="s">
        <v>139</v>
      </c>
      <c r="D205" s="53">
        <v>992</v>
      </c>
      <c r="E205" s="26" t="s">
        <v>40</v>
      </c>
      <c r="F205" s="26" t="s">
        <v>8</v>
      </c>
      <c r="G205" s="28" t="s">
        <v>270</v>
      </c>
      <c r="H205" s="28"/>
      <c r="I205" s="70">
        <f>I206</f>
        <v>30</v>
      </c>
      <c r="J205" s="70">
        <f>J207+J209</f>
        <v>480</v>
      </c>
      <c r="K205" s="70">
        <f>K207+K209</f>
        <v>480</v>
      </c>
      <c r="L205" s="111">
        <f t="shared" ref="L205:L239" si="43">K205/J205*100</f>
        <v>100</v>
      </c>
      <c r="O205" s="70"/>
    </row>
    <row r="206" spans="2:15" ht="25.5">
      <c r="B206" s="48"/>
      <c r="C206" s="19" t="s">
        <v>42</v>
      </c>
      <c r="D206" s="53">
        <v>992</v>
      </c>
      <c r="E206" s="26" t="s">
        <v>40</v>
      </c>
      <c r="F206" s="26" t="s">
        <v>8</v>
      </c>
      <c r="G206" s="47">
        <v>6320110290</v>
      </c>
      <c r="H206" s="48"/>
      <c r="I206" s="72">
        <f>I207</f>
        <v>30</v>
      </c>
      <c r="J206" s="72">
        <f>J207</f>
        <v>30</v>
      </c>
      <c r="K206" s="72">
        <f>K207</f>
        <v>30</v>
      </c>
      <c r="L206" s="111">
        <f t="shared" si="43"/>
        <v>100</v>
      </c>
      <c r="O206" s="70"/>
    </row>
    <row r="207" spans="2:15">
      <c r="B207" s="48"/>
      <c r="C207" s="19" t="s">
        <v>14</v>
      </c>
      <c r="D207" s="53">
        <v>992</v>
      </c>
      <c r="E207" s="26" t="s">
        <v>40</v>
      </c>
      <c r="F207" s="26" t="s">
        <v>8</v>
      </c>
      <c r="G207" s="47">
        <v>6320110290</v>
      </c>
      <c r="H207" s="28" t="s">
        <v>15</v>
      </c>
      <c r="I207" s="72">
        <v>30</v>
      </c>
      <c r="J207" s="72">
        <v>30</v>
      </c>
      <c r="K207" s="72">
        <v>30</v>
      </c>
      <c r="L207" s="111">
        <f t="shared" si="43"/>
        <v>100</v>
      </c>
      <c r="O207" s="70"/>
    </row>
    <row r="208" spans="2:15">
      <c r="B208" s="81"/>
      <c r="C208" s="19" t="s">
        <v>298</v>
      </c>
      <c r="D208" s="80">
        <v>992</v>
      </c>
      <c r="E208" s="83" t="s">
        <v>40</v>
      </c>
      <c r="F208" s="83" t="s">
        <v>8</v>
      </c>
      <c r="G208" s="77">
        <v>6320162980</v>
      </c>
      <c r="H208" s="67"/>
      <c r="I208" s="70">
        <v>0</v>
      </c>
      <c r="J208" s="82">
        <f>J209</f>
        <v>450</v>
      </c>
      <c r="K208" s="82">
        <f>K209</f>
        <v>450</v>
      </c>
      <c r="L208" s="111">
        <f t="shared" si="43"/>
        <v>100</v>
      </c>
      <c r="O208" s="70"/>
    </row>
    <row r="209" spans="2:15">
      <c r="B209" s="81"/>
      <c r="C209" s="19" t="s">
        <v>84</v>
      </c>
      <c r="D209" s="80">
        <v>992</v>
      </c>
      <c r="E209" s="83" t="s">
        <v>40</v>
      </c>
      <c r="F209" s="83" t="s">
        <v>8</v>
      </c>
      <c r="G209" s="77">
        <v>6320162980</v>
      </c>
      <c r="H209" s="67" t="s">
        <v>95</v>
      </c>
      <c r="I209" s="70">
        <v>0</v>
      </c>
      <c r="J209" s="82">
        <v>450</v>
      </c>
      <c r="K209" s="82">
        <v>450</v>
      </c>
      <c r="L209" s="111">
        <f t="shared" si="43"/>
        <v>100</v>
      </c>
      <c r="O209" s="70"/>
    </row>
    <row r="210" spans="2:15" ht="76.5">
      <c r="B210" s="48"/>
      <c r="C210" s="19" t="s">
        <v>87</v>
      </c>
      <c r="D210" s="53">
        <v>992</v>
      </c>
      <c r="E210" s="26" t="s">
        <v>40</v>
      </c>
      <c r="F210" s="26" t="s">
        <v>8</v>
      </c>
      <c r="G210" s="47">
        <v>6400000000</v>
      </c>
      <c r="H210" s="28"/>
      <c r="I210" s="72">
        <f>I212</f>
        <v>100</v>
      </c>
      <c r="J210" s="72">
        <f>J212</f>
        <v>134.04230000000001</v>
      </c>
      <c r="K210" s="72">
        <f>K212</f>
        <v>134.04230000000001</v>
      </c>
      <c r="L210" s="111">
        <f t="shared" si="43"/>
        <v>100</v>
      </c>
      <c r="O210" s="70"/>
    </row>
    <row r="211" spans="2:15" ht="76.5">
      <c r="B211" s="48"/>
      <c r="C211" s="19" t="s">
        <v>200</v>
      </c>
      <c r="D211" s="53">
        <v>992</v>
      </c>
      <c r="E211" s="26" t="s">
        <v>40</v>
      </c>
      <c r="F211" s="26" t="s">
        <v>8</v>
      </c>
      <c r="G211" s="47">
        <v>6410000000</v>
      </c>
      <c r="H211" s="28"/>
      <c r="I211" s="72">
        <f t="shared" ref="I211:K213" si="44">I212</f>
        <v>100</v>
      </c>
      <c r="J211" s="72">
        <f t="shared" si="44"/>
        <v>134.04230000000001</v>
      </c>
      <c r="K211" s="72">
        <f t="shared" si="44"/>
        <v>134.04230000000001</v>
      </c>
      <c r="L211" s="111">
        <f t="shared" si="43"/>
        <v>100</v>
      </c>
      <c r="O211" s="69"/>
    </row>
    <row r="212" spans="2:15" ht="25.5">
      <c r="B212" s="48"/>
      <c r="C212" s="19" t="s">
        <v>140</v>
      </c>
      <c r="D212" s="53">
        <v>992</v>
      </c>
      <c r="E212" s="26" t="s">
        <v>40</v>
      </c>
      <c r="F212" s="26" t="s">
        <v>8</v>
      </c>
      <c r="G212" s="47">
        <v>6410100000</v>
      </c>
      <c r="H212" s="28"/>
      <c r="I212" s="72">
        <f t="shared" si="44"/>
        <v>100</v>
      </c>
      <c r="J212" s="72">
        <f t="shared" si="44"/>
        <v>134.04230000000001</v>
      </c>
      <c r="K212" s="72">
        <f t="shared" si="44"/>
        <v>134.04230000000001</v>
      </c>
      <c r="L212" s="111">
        <f t="shared" si="43"/>
        <v>100</v>
      </c>
      <c r="O212" s="70"/>
    </row>
    <row r="213" spans="2:15" ht="38.25">
      <c r="B213" s="48"/>
      <c r="C213" s="19" t="s">
        <v>88</v>
      </c>
      <c r="D213" s="53">
        <v>992</v>
      </c>
      <c r="E213" s="26" t="s">
        <v>40</v>
      </c>
      <c r="F213" s="26" t="s">
        <v>8</v>
      </c>
      <c r="G213" s="47">
        <v>6410110250</v>
      </c>
      <c r="H213" s="28"/>
      <c r="I213" s="72">
        <f t="shared" si="44"/>
        <v>100</v>
      </c>
      <c r="J213" s="72">
        <f t="shared" si="44"/>
        <v>134.04230000000001</v>
      </c>
      <c r="K213" s="72">
        <f t="shared" si="44"/>
        <v>134.04230000000001</v>
      </c>
      <c r="L213" s="111">
        <f t="shared" si="43"/>
        <v>100</v>
      </c>
      <c r="O213" s="70"/>
    </row>
    <row r="214" spans="2:15" ht="38.25">
      <c r="B214" s="48"/>
      <c r="C214" s="19" t="s">
        <v>274</v>
      </c>
      <c r="D214" s="53">
        <v>992</v>
      </c>
      <c r="E214" s="26" t="s">
        <v>40</v>
      </c>
      <c r="F214" s="26" t="s">
        <v>8</v>
      </c>
      <c r="G214" s="47">
        <v>6410110250</v>
      </c>
      <c r="H214" s="28" t="s">
        <v>92</v>
      </c>
      <c r="I214" s="72">
        <v>100</v>
      </c>
      <c r="J214" s="72">
        <f>100+40-0.01-5.9477</f>
        <v>134.04230000000001</v>
      </c>
      <c r="K214" s="72">
        <f>100+40-0.01-5.9477</f>
        <v>134.04230000000001</v>
      </c>
      <c r="L214" s="111">
        <f t="shared" si="43"/>
        <v>100</v>
      </c>
      <c r="O214" s="70"/>
    </row>
    <row r="215" spans="2:15" ht="45" customHeight="1">
      <c r="B215" s="48"/>
      <c r="C215" s="19" t="s">
        <v>66</v>
      </c>
      <c r="D215" s="53">
        <v>992</v>
      </c>
      <c r="E215" s="26" t="s">
        <v>40</v>
      </c>
      <c r="F215" s="26" t="s">
        <v>8</v>
      </c>
      <c r="G215" s="47">
        <v>6500000000</v>
      </c>
      <c r="H215" s="48"/>
      <c r="I215" s="72">
        <f>I218</f>
        <v>300</v>
      </c>
      <c r="J215" s="72">
        <f>J218</f>
        <v>350</v>
      </c>
      <c r="K215" s="72">
        <f>K218</f>
        <v>350</v>
      </c>
      <c r="L215" s="111">
        <f t="shared" si="43"/>
        <v>100</v>
      </c>
      <c r="O215" s="70"/>
    </row>
    <row r="216" spans="2:15" ht="51">
      <c r="B216" s="48"/>
      <c r="C216" s="19" t="s">
        <v>201</v>
      </c>
      <c r="D216" s="53">
        <v>992</v>
      </c>
      <c r="E216" s="26" t="s">
        <v>40</v>
      </c>
      <c r="F216" s="26" t="s">
        <v>8</v>
      </c>
      <c r="G216" s="47">
        <v>6510000000</v>
      </c>
      <c r="H216" s="48"/>
      <c r="I216" s="72">
        <f t="shared" ref="I216:K218" si="45">I217</f>
        <v>300</v>
      </c>
      <c r="J216" s="72">
        <f t="shared" si="45"/>
        <v>350</v>
      </c>
      <c r="K216" s="72">
        <f t="shared" si="45"/>
        <v>350</v>
      </c>
      <c r="L216" s="111">
        <f t="shared" si="43"/>
        <v>100</v>
      </c>
      <c r="O216" s="70"/>
    </row>
    <row r="217" spans="2:15" ht="38.25">
      <c r="B217" s="48"/>
      <c r="C217" s="19" t="s">
        <v>123</v>
      </c>
      <c r="D217" s="53">
        <v>992</v>
      </c>
      <c r="E217" s="26" t="s">
        <v>40</v>
      </c>
      <c r="F217" s="26" t="s">
        <v>8</v>
      </c>
      <c r="G217" s="47">
        <v>6510100000</v>
      </c>
      <c r="H217" s="48"/>
      <c r="I217" s="72">
        <f t="shared" si="45"/>
        <v>300</v>
      </c>
      <c r="J217" s="72">
        <f t="shared" si="45"/>
        <v>350</v>
      </c>
      <c r="K217" s="72">
        <f t="shared" si="45"/>
        <v>350</v>
      </c>
      <c r="L217" s="111">
        <f t="shared" si="43"/>
        <v>100</v>
      </c>
      <c r="O217" s="70"/>
    </row>
    <row r="218" spans="2:15" ht="25.5">
      <c r="B218" s="48"/>
      <c r="C218" s="19" t="s">
        <v>67</v>
      </c>
      <c r="D218" s="53">
        <v>992</v>
      </c>
      <c r="E218" s="26" t="s">
        <v>40</v>
      </c>
      <c r="F218" s="26" t="s">
        <v>8</v>
      </c>
      <c r="G218" s="47">
        <v>6510110060</v>
      </c>
      <c r="H218" s="48"/>
      <c r="I218" s="72">
        <f t="shared" si="45"/>
        <v>300</v>
      </c>
      <c r="J218" s="72">
        <f t="shared" si="45"/>
        <v>350</v>
      </c>
      <c r="K218" s="72">
        <f t="shared" si="45"/>
        <v>350</v>
      </c>
      <c r="L218" s="111">
        <f t="shared" si="43"/>
        <v>100</v>
      </c>
      <c r="O218" s="70"/>
    </row>
    <row r="219" spans="2:15">
      <c r="B219" s="48"/>
      <c r="C219" s="19" t="s">
        <v>84</v>
      </c>
      <c r="D219" s="53">
        <v>992</v>
      </c>
      <c r="E219" s="26" t="s">
        <v>40</v>
      </c>
      <c r="F219" s="26" t="s">
        <v>8</v>
      </c>
      <c r="G219" s="47">
        <v>6510110060</v>
      </c>
      <c r="H219" s="48">
        <v>610</v>
      </c>
      <c r="I219" s="72">
        <v>300</v>
      </c>
      <c r="J219" s="72">
        <f>300+50</f>
        <v>350</v>
      </c>
      <c r="K219" s="72">
        <f>300+50</f>
        <v>350</v>
      </c>
      <c r="L219" s="111">
        <f t="shared" si="43"/>
        <v>100</v>
      </c>
      <c r="O219" s="70"/>
    </row>
    <row r="220" spans="2:15">
      <c r="B220" s="66"/>
      <c r="C220" s="65" t="s">
        <v>141</v>
      </c>
      <c r="D220" s="59">
        <v>992</v>
      </c>
      <c r="E220" s="63" t="s">
        <v>142</v>
      </c>
      <c r="F220" s="63"/>
      <c r="G220" s="93"/>
      <c r="H220" s="64"/>
      <c r="I220" s="69">
        <f t="shared" ref="I220:K221" si="46">I221</f>
        <v>108</v>
      </c>
      <c r="J220" s="69">
        <f t="shared" si="46"/>
        <v>108</v>
      </c>
      <c r="K220" s="69">
        <f t="shared" si="46"/>
        <v>108</v>
      </c>
      <c r="L220" s="110">
        <f t="shared" si="43"/>
        <v>100</v>
      </c>
      <c r="O220" s="70"/>
    </row>
    <row r="221" spans="2:15">
      <c r="B221" s="48"/>
      <c r="C221" s="58" t="s">
        <v>143</v>
      </c>
      <c r="D221" s="59">
        <v>992</v>
      </c>
      <c r="E221" s="63" t="s">
        <v>142</v>
      </c>
      <c r="F221" s="63" t="s">
        <v>8</v>
      </c>
      <c r="G221" s="93"/>
      <c r="H221" s="64"/>
      <c r="I221" s="92">
        <f t="shared" si="46"/>
        <v>108</v>
      </c>
      <c r="J221" s="92">
        <f t="shared" si="46"/>
        <v>108</v>
      </c>
      <c r="K221" s="92">
        <f t="shared" si="46"/>
        <v>108</v>
      </c>
      <c r="L221" s="110">
        <f t="shared" si="43"/>
        <v>100</v>
      </c>
      <c r="O221" s="70"/>
    </row>
    <row r="222" spans="2:15" ht="85.5" customHeight="1">
      <c r="B222" s="48"/>
      <c r="C222" s="19" t="s">
        <v>144</v>
      </c>
      <c r="D222" s="53">
        <v>992</v>
      </c>
      <c r="E222" s="26" t="s">
        <v>142</v>
      </c>
      <c r="F222" s="26" t="s">
        <v>8</v>
      </c>
      <c r="G222" s="47">
        <v>6600000000</v>
      </c>
      <c r="H222" s="28"/>
      <c r="I222" s="72">
        <f>I224</f>
        <v>108</v>
      </c>
      <c r="J222" s="72">
        <f>J224</f>
        <v>108</v>
      </c>
      <c r="K222" s="72">
        <f>K224</f>
        <v>108</v>
      </c>
      <c r="L222" s="111">
        <f t="shared" si="43"/>
        <v>100</v>
      </c>
      <c r="O222" s="70"/>
    </row>
    <row r="223" spans="2:15" ht="25.5">
      <c r="B223" s="48"/>
      <c r="C223" s="19" t="s">
        <v>202</v>
      </c>
      <c r="D223" s="53">
        <v>992</v>
      </c>
      <c r="E223" s="26" t="s">
        <v>142</v>
      </c>
      <c r="F223" s="26" t="s">
        <v>8</v>
      </c>
      <c r="G223" s="47">
        <v>6610000000</v>
      </c>
      <c r="H223" s="28"/>
      <c r="I223" s="72">
        <f t="shared" ref="I223:K225" si="47">I224</f>
        <v>108</v>
      </c>
      <c r="J223" s="72">
        <f t="shared" si="47"/>
        <v>108</v>
      </c>
      <c r="K223" s="72">
        <f t="shared" si="47"/>
        <v>108</v>
      </c>
      <c r="L223" s="111">
        <f t="shared" si="43"/>
        <v>100</v>
      </c>
      <c r="O223" s="70"/>
    </row>
    <row r="224" spans="2:15" ht="45.75" customHeight="1">
      <c r="B224" s="48"/>
      <c r="C224" s="19" t="s">
        <v>145</v>
      </c>
      <c r="D224" s="53">
        <v>992</v>
      </c>
      <c r="E224" s="26" t="s">
        <v>142</v>
      </c>
      <c r="F224" s="26" t="s">
        <v>8</v>
      </c>
      <c r="G224" s="47">
        <v>6610100000</v>
      </c>
      <c r="H224" s="28"/>
      <c r="I224" s="72">
        <f t="shared" si="47"/>
        <v>108</v>
      </c>
      <c r="J224" s="72">
        <f t="shared" si="47"/>
        <v>108</v>
      </c>
      <c r="K224" s="72">
        <f t="shared" si="47"/>
        <v>108</v>
      </c>
      <c r="L224" s="111">
        <f t="shared" si="43"/>
        <v>100</v>
      </c>
      <c r="O224" s="70"/>
    </row>
    <row r="225" spans="2:15" ht="25.5">
      <c r="B225" s="48"/>
      <c r="C225" s="19" t="s">
        <v>146</v>
      </c>
      <c r="D225" s="53">
        <v>992</v>
      </c>
      <c r="E225" s="26" t="s">
        <v>142</v>
      </c>
      <c r="F225" s="26" t="s">
        <v>8</v>
      </c>
      <c r="G225" s="47">
        <v>6610110170</v>
      </c>
      <c r="H225" s="28"/>
      <c r="I225" s="72">
        <f t="shared" si="47"/>
        <v>108</v>
      </c>
      <c r="J225" s="72">
        <f t="shared" si="47"/>
        <v>108</v>
      </c>
      <c r="K225" s="72">
        <f t="shared" si="47"/>
        <v>108</v>
      </c>
      <c r="L225" s="111">
        <f t="shared" si="43"/>
        <v>100</v>
      </c>
      <c r="O225" s="70"/>
    </row>
    <row r="226" spans="2:15" ht="25.5">
      <c r="B226" s="48"/>
      <c r="C226" s="19" t="s">
        <v>147</v>
      </c>
      <c r="D226" s="53">
        <v>992</v>
      </c>
      <c r="E226" s="26" t="s">
        <v>142</v>
      </c>
      <c r="F226" s="26" t="s">
        <v>8</v>
      </c>
      <c r="G226" s="47">
        <v>6610110170</v>
      </c>
      <c r="H226" s="28" t="s">
        <v>148</v>
      </c>
      <c r="I226" s="72">
        <v>108</v>
      </c>
      <c r="J226" s="72">
        <v>108</v>
      </c>
      <c r="K226" s="72">
        <v>108</v>
      </c>
      <c r="L226" s="111">
        <f t="shared" si="43"/>
        <v>100</v>
      </c>
      <c r="O226" s="70"/>
    </row>
    <row r="227" spans="2:15">
      <c r="B227" s="66"/>
      <c r="C227" s="65" t="s">
        <v>43</v>
      </c>
      <c r="D227" s="59">
        <v>992</v>
      </c>
      <c r="E227" s="63" t="s">
        <v>17</v>
      </c>
      <c r="F227" s="63"/>
      <c r="G227" s="47"/>
      <c r="H227" s="64"/>
      <c r="I227" s="92">
        <f>I228+I233</f>
        <v>250</v>
      </c>
      <c r="J227" s="69">
        <f>J233+J228</f>
        <v>244.09098000000003</v>
      </c>
      <c r="K227" s="69">
        <f>K233+K228</f>
        <v>244.09098000000003</v>
      </c>
      <c r="L227" s="110">
        <f t="shared" si="43"/>
        <v>100</v>
      </c>
      <c r="O227" s="72"/>
    </row>
    <row r="228" spans="2:15">
      <c r="B228" s="66"/>
      <c r="C228" s="65" t="s">
        <v>299</v>
      </c>
      <c r="D228" s="59">
        <v>992</v>
      </c>
      <c r="E228" s="63" t="s">
        <v>17</v>
      </c>
      <c r="F228" s="63" t="s">
        <v>8</v>
      </c>
      <c r="G228" s="93"/>
      <c r="H228" s="64"/>
      <c r="I228" s="92">
        <v>0</v>
      </c>
      <c r="J228" s="69">
        <f t="shared" ref="J228:K231" si="48">J229</f>
        <v>88.9</v>
      </c>
      <c r="K228" s="69">
        <f t="shared" si="48"/>
        <v>88.9</v>
      </c>
      <c r="L228" s="110">
        <f t="shared" si="43"/>
        <v>100</v>
      </c>
      <c r="O228" s="72"/>
    </row>
    <row r="229" spans="2:15" ht="63.75">
      <c r="B229" s="66"/>
      <c r="C229" s="91" t="s">
        <v>300</v>
      </c>
      <c r="D229" s="53">
        <v>992</v>
      </c>
      <c r="E229" s="26" t="s">
        <v>17</v>
      </c>
      <c r="F229" s="26" t="s">
        <v>8</v>
      </c>
      <c r="G229" s="47">
        <v>8900000000</v>
      </c>
      <c r="H229" s="28"/>
      <c r="I229" s="82">
        <v>0</v>
      </c>
      <c r="J229" s="76">
        <f t="shared" si="48"/>
        <v>88.9</v>
      </c>
      <c r="K229" s="76">
        <f t="shared" si="48"/>
        <v>88.9</v>
      </c>
      <c r="L229" s="111">
        <f t="shared" si="43"/>
        <v>100</v>
      </c>
      <c r="O229" s="82"/>
    </row>
    <row r="230" spans="2:15" ht="51">
      <c r="B230" s="66"/>
      <c r="C230" s="91" t="s">
        <v>301</v>
      </c>
      <c r="D230" s="53">
        <v>992</v>
      </c>
      <c r="E230" s="26" t="s">
        <v>17</v>
      </c>
      <c r="F230" s="26" t="s">
        <v>8</v>
      </c>
      <c r="G230" s="47">
        <v>8910000000</v>
      </c>
      <c r="H230" s="28"/>
      <c r="I230" s="82">
        <v>0</v>
      </c>
      <c r="J230" s="76">
        <f t="shared" si="48"/>
        <v>88.9</v>
      </c>
      <c r="K230" s="76">
        <f t="shared" si="48"/>
        <v>88.9</v>
      </c>
      <c r="L230" s="111">
        <f t="shared" si="43"/>
        <v>100</v>
      </c>
      <c r="O230" s="82"/>
    </row>
    <row r="231" spans="2:15" ht="25.5">
      <c r="B231" s="66"/>
      <c r="C231" s="49" t="s">
        <v>90</v>
      </c>
      <c r="D231" s="53">
        <v>992</v>
      </c>
      <c r="E231" s="26" t="s">
        <v>17</v>
      </c>
      <c r="F231" s="26" t="s">
        <v>8</v>
      </c>
      <c r="G231" s="47">
        <v>8910010280</v>
      </c>
      <c r="H231" s="28"/>
      <c r="I231" s="82">
        <v>0</v>
      </c>
      <c r="J231" s="76">
        <f t="shared" si="48"/>
        <v>88.9</v>
      </c>
      <c r="K231" s="76">
        <f t="shared" si="48"/>
        <v>88.9</v>
      </c>
      <c r="L231" s="111">
        <f t="shared" si="43"/>
        <v>100</v>
      </c>
      <c r="O231" s="82"/>
    </row>
    <row r="232" spans="2:15">
      <c r="B232" s="66"/>
      <c r="C232" s="19" t="s">
        <v>14</v>
      </c>
      <c r="D232" s="53">
        <v>992</v>
      </c>
      <c r="E232" s="26" t="s">
        <v>17</v>
      </c>
      <c r="F232" s="26" t="s">
        <v>8</v>
      </c>
      <c r="G232" s="47">
        <v>8910010280</v>
      </c>
      <c r="H232" s="28">
        <v>540</v>
      </c>
      <c r="I232" s="82">
        <v>0</v>
      </c>
      <c r="J232" s="76">
        <v>88.9</v>
      </c>
      <c r="K232" s="76">
        <v>88.9</v>
      </c>
      <c r="L232" s="111">
        <f t="shared" si="43"/>
        <v>100</v>
      </c>
      <c r="O232" s="82"/>
    </row>
    <row r="233" spans="2:15">
      <c r="B233" s="48"/>
      <c r="C233" s="65" t="s">
        <v>271</v>
      </c>
      <c r="D233" s="59">
        <v>992</v>
      </c>
      <c r="E233" s="63" t="s">
        <v>17</v>
      </c>
      <c r="F233" s="63" t="s">
        <v>10</v>
      </c>
      <c r="G233" s="93"/>
      <c r="H233" s="64"/>
      <c r="I233" s="69">
        <f>I234</f>
        <v>250</v>
      </c>
      <c r="J233" s="74">
        <f>J234+M240</f>
        <v>155.19098000000002</v>
      </c>
      <c r="K233" s="74">
        <f>K234+N240</f>
        <v>155.19098000000002</v>
      </c>
      <c r="L233" s="110">
        <f t="shared" si="43"/>
        <v>100</v>
      </c>
      <c r="O233" s="82"/>
    </row>
    <row r="234" spans="2:15" ht="51">
      <c r="B234" s="48"/>
      <c r="C234" s="49" t="s">
        <v>89</v>
      </c>
      <c r="D234" s="53">
        <v>992</v>
      </c>
      <c r="E234" s="26" t="s">
        <v>17</v>
      </c>
      <c r="F234" s="26" t="s">
        <v>10</v>
      </c>
      <c r="G234" s="47">
        <v>6700000000</v>
      </c>
      <c r="H234" s="28"/>
      <c r="I234" s="71">
        <f>I235</f>
        <v>250</v>
      </c>
      <c r="J234" s="71">
        <f>J236</f>
        <v>155.19098000000002</v>
      </c>
      <c r="K234" s="71">
        <f>K236</f>
        <v>155.19098000000002</v>
      </c>
      <c r="L234" s="111">
        <f t="shared" si="43"/>
        <v>100</v>
      </c>
      <c r="O234" s="72"/>
    </row>
    <row r="235" spans="2:15" ht="63.75">
      <c r="B235" s="48"/>
      <c r="C235" s="49" t="s">
        <v>203</v>
      </c>
      <c r="D235" s="53">
        <v>992</v>
      </c>
      <c r="E235" s="26" t="s">
        <v>17</v>
      </c>
      <c r="F235" s="26" t="s">
        <v>10</v>
      </c>
      <c r="G235" s="47">
        <v>6710000000</v>
      </c>
      <c r="H235" s="28"/>
      <c r="I235" s="71">
        <f>I237</f>
        <v>250</v>
      </c>
      <c r="J235" s="71">
        <f>J236</f>
        <v>155.19098000000002</v>
      </c>
      <c r="K235" s="71">
        <f>K236</f>
        <v>155.19098000000002</v>
      </c>
      <c r="L235" s="111">
        <f t="shared" si="43"/>
        <v>100</v>
      </c>
      <c r="O235" s="72"/>
    </row>
    <row r="236" spans="2:15" ht="38.25">
      <c r="B236" s="48"/>
      <c r="C236" s="49" t="s">
        <v>149</v>
      </c>
      <c r="D236" s="53">
        <v>992</v>
      </c>
      <c r="E236" s="26" t="s">
        <v>17</v>
      </c>
      <c r="F236" s="26" t="s">
        <v>10</v>
      </c>
      <c r="G236" s="47">
        <v>6710100000</v>
      </c>
      <c r="H236" s="28"/>
      <c r="I236" s="71">
        <f>I237</f>
        <v>250</v>
      </c>
      <c r="J236" s="71">
        <f>J237</f>
        <v>155.19098000000002</v>
      </c>
      <c r="K236" s="71">
        <f>K237</f>
        <v>155.19098000000002</v>
      </c>
      <c r="L236" s="111">
        <f t="shared" si="43"/>
        <v>100</v>
      </c>
      <c r="O236" s="72"/>
    </row>
    <row r="237" spans="2:15" ht="25.5">
      <c r="B237" s="48"/>
      <c r="C237" s="49" t="s">
        <v>90</v>
      </c>
      <c r="D237" s="53">
        <v>992</v>
      </c>
      <c r="E237" s="26" t="s">
        <v>17</v>
      </c>
      <c r="F237" s="26" t="s">
        <v>10</v>
      </c>
      <c r="G237" s="47">
        <v>6710110280</v>
      </c>
      <c r="H237" s="28"/>
      <c r="I237" s="71">
        <f>I238+I239</f>
        <v>250</v>
      </c>
      <c r="J237" s="71">
        <f>J239+J238</f>
        <v>155.19098000000002</v>
      </c>
      <c r="K237" s="71">
        <f>K239+K238</f>
        <v>155.19098000000002</v>
      </c>
      <c r="L237" s="111">
        <f t="shared" si="43"/>
        <v>100</v>
      </c>
      <c r="O237" s="72"/>
    </row>
    <row r="238" spans="2:15" ht="38.25">
      <c r="B238" s="48"/>
      <c r="C238" s="19" t="s">
        <v>274</v>
      </c>
      <c r="D238" s="53">
        <v>992</v>
      </c>
      <c r="E238" s="26" t="s">
        <v>17</v>
      </c>
      <c r="F238" s="26" t="s">
        <v>10</v>
      </c>
      <c r="G238" s="47">
        <v>6710110280</v>
      </c>
      <c r="H238" s="28" t="s">
        <v>92</v>
      </c>
      <c r="I238" s="71">
        <v>100</v>
      </c>
      <c r="J238" s="71">
        <f>100+119.2615-157.80902</f>
        <v>61.452480000000008</v>
      </c>
      <c r="K238" s="71">
        <f>100+119.2615-157.80902</f>
        <v>61.452480000000008</v>
      </c>
      <c r="L238" s="111">
        <f t="shared" si="43"/>
        <v>100</v>
      </c>
      <c r="O238" s="72"/>
    </row>
    <row r="239" spans="2:15">
      <c r="B239" s="48"/>
      <c r="C239" s="19" t="s">
        <v>238</v>
      </c>
      <c r="D239" s="53">
        <v>992</v>
      </c>
      <c r="E239" s="26" t="s">
        <v>17</v>
      </c>
      <c r="F239" s="26" t="s">
        <v>10</v>
      </c>
      <c r="G239" s="47">
        <v>6710110280</v>
      </c>
      <c r="H239" s="28" t="s">
        <v>95</v>
      </c>
      <c r="I239" s="71">
        <v>150</v>
      </c>
      <c r="J239" s="71">
        <f>150-56.2615</f>
        <v>93.738500000000002</v>
      </c>
      <c r="K239" s="71">
        <f>150-56.2615</f>
        <v>93.738500000000002</v>
      </c>
      <c r="L239" s="111">
        <f t="shared" si="43"/>
        <v>100</v>
      </c>
      <c r="O239" s="72"/>
    </row>
    <row r="240" spans="2:15">
      <c r="I240" s="71"/>
      <c r="O240" s="72"/>
    </row>
    <row r="241" spans="3:15">
      <c r="I241" s="71"/>
      <c r="O241" s="72"/>
    </row>
    <row r="242" spans="3:15" ht="17.25" customHeight="1">
      <c r="C242" s="101" t="s">
        <v>303</v>
      </c>
      <c r="D242" s="101"/>
      <c r="E242" s="101"/>
      <c r="F242" s="101"/>
      <c r="G242" s="101"/>
      <c r="H242" s="101"/>
      <c r="I242" s="101"/>
      <c r="O242" s="72"/>
    </row>
    <row r="243" spans="3:15" ht="18.75" customHeight="1">
      <c r="C243" s="103" t="s">
        <v>304</v>
      </c>
      <c r="D243" s="103"/>
      <c r="E243" s="103"/>
      <c r="F243" s="103"/>
      <c r="G243" s="103"/>
      <c r="H243" s="103"/>
      <c r="I243" s="103"/>
      <c r="K243" s="102" t="s">
        <v>305</v>
      </c>
      <c r="O243" s="72"/>
    </row>
    <row r="244" spans="3:15">
      <c r="I244" s="69"/>
      <c r="O244" s="69"/>
    </row>
    <row r="245" spans="3:15">
      <c r="I245" s="72"/>
      <c r="O245" s="72"/>
    </row>
    <row r="246" spans="3:15">
      <c r="I246" s="72"/>
      <c r="O246" s="72"/>
    </row>
    <row r="247" spans="3:15">
      <c r="I247" s="72"/>
      <c r="O247" s="72"/>
    </row>
    <row r="248" spans="3:15">
      <c r="I248" s="72"/>
      <c r="O248" s="72"/>
    </row>
    <row r="249" spans="3:15">
      <c r="I249" s="72"/>
      <c r="O249" s="72"/>
    </row>
    <row r="250" spans="3:15">
      <c r="I250" s="72"/>
      <c r="O250" s="72"/>
    </row>
    <row r="251" spans="3:15">
      <c r="I251" s="69"/>
      <c r="O251" s="69"/>
    </row>
    <row r="252" spans="3:15">
      <c r="I252" s="71"/>
      <c r="O252" s="71"/>
    </row>
    <row r="253" spans="3:15">
      <c r="I253" s="71"/>
      <c r="O253" s="71"/>
    </row>
    <row r="254" spans="3:15">
      <c r="I254" s="71"/>
      <c r="O254" s="71"/>
    </row>
    <row r="255" spans="3:15">
      <c r="I255" s="71"/>
      <c r="O255" s="71"/>
    </row>
    <row r="256" spans="3:15">
      <c r="I256" s="71"/>
      <c r="O256" s="71"/>
    </row>
    <row r="257" spans="9:15">
      <c r="I257" s="71"/>
      <c r="O257" s="71"/>
    </row>
    <row r="258" spans="9:15">
      <c r="I258" s="71"/>
      <c r="O258" s="71"/>
    </row>
    <row r="259" spans="9:15">
      <c r="I259" s="71"/>
      <c r="O259" s="71"/>
    </row>
  </sheetData>
  <mergeCells count="11">
    <mergeCell ref="C243:I243"/>
    <mergeCell ref="E1:L1"/>
    <mergeCell ref="B7:L7"/>
    <mergeCell ref="E2:H2"/>
    <mergeCell ref="I2:L2"/>
    <mergeCell ref="E3:H3"/>
    <mergeCell ref="I3:L3"/>
    <mergeCell ref="E4:H4"/>
    <mergeCell ref="I4:L4"/>
    <mergeCell ref="I5:L5"/>
    <mergeCell ref="C9:C10"/>
  </mergeCells>
  <phoneticPr fontId="0" type="noConversion"/>
  <pageMargins left="0.23622047244094491" right="0.23622047244094491" top="0.51181102362204722" bottom="0.15748031496062992" header="0.19685039370078741" footer="0.31496062992125984"/>
  <pageSetup paperSize="9" scale="65" fitToHeight="11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2022-03-23T11:17:52Z</cp:lastPrinted>
  <dcterms:created xsi:type="dcterms:W3CDTF">1996-10-08T23:32:33Z</dcterms:created>
  <dcterms:modified xsi:type="dcterms:W3CDTF">2022-03-23T11:17:54Z</dcterms:modified>
</cp:coreProperties>
</file>